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R:\DIRECTION\Mannes Philippe\Bilans et juridique\SCI M2P Witchitz\location\Artiste Formation\"/>
    </mc:Choice>
  </mc:AlternateContent>
  <xr:revisionPtr revIDLastSave="0" documentId="13_ncr:1_{B2A506F7-C6CE-45A4-A6F9-FD04CE3FDDB7}" xr6:coauthVersionLast="47" xr6:coauthVersionMax="47" xr10:uidLastSave="{00000000-0000-0000-0000-000000000000}"/>
  <bookViews>
    <workbookView xWindow="-120" yWindow="-120" windowWidth="29040" windowHeight="15720" xr2:uid="{3E40F154-74BE-40F5-8242-1002AC144020}"/>
  </bookViews>
  <sheets>
    <sheet name="CHARGES" sheetId="1" r:id="rId1"/>
    <sheet name="taxe foncière" sheetId="4" r:id="rId2"/>
    <sheet name="Électricité" sheetId="5" r:id="rId3"/>
    <sheet name="eau" sheetId="6" r:id="rId4"/>
    <sheet name="PROV CHARGES FACTUREES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G8" i="1"/>
  <c r="F8" i="1"/>
  <c r="J36" i="1"/>
  <c r="J6" i="1"/>
  <c r="J55" i="1"/>
  <c r="J41" i="1"/>
  <c r="J40" i="1"/>
  <c r="J37" i="1"/>
  <c r="J35" i="1"/>
  <c r="J33" i="1"/>
  <c r="B4" i="2"/>
  <c r="C13" i="4"/>
  <c r="C14" i="4"/>
  <c r="C15" i="4"/>
  <c r="B5" i="2"/>
  <c r="B6" i="2"/>
  <c r="H6" i="4"/>
  <c r="H49" i="1"/>
  <c r="H50" i="1"/>
  <c r="H51" i="1"/>
  <c r="H52" i="1"/>
  <c r="H53" i="1"/>
  <c r="G48" i="1"/>
  <c r="G49" i="1"/>
  <c r="G50" i="1"/>
  <c r="G51" i="1"/>
  <c r="G52" i="1"/>
  <c r="G53" i="1"/>
  <c r="F49" i="1"/>
  <c r="F50" i="1"/>
  <c r="F51" i="1"/>
  <c r="F52" i="1"/>
  <c r="F53" i="1"/>
  <c r="E36" i="1" l="1"/>
  <c r="F5" i="4" l="1"/>
  <c r="G42" i="1"/>
  <c r="F6" i="1"/>
  <c r="G6" i="1"/>
  <c r="H6" i="1"/>
  <c r="I6" i="1"/>
  <c r="J96" i="6"/>
  <c r="K88" i="6" s="1"/>
  <c r="B96" i="6"/>
  <c r="C94" i="6" s="1"/>
  <c r="D94" i="6" s="1"/>
  <c r="K95" i="6"/>
  <c r="L95" i="6" s="1"/>
  <c r="K94" i="6"/>
  <c r="L94" i="6" s="1"/>
  <c r="K93" i="6"/>
  <c r="L93" i="6" s="1"/>
  <c r="K92" i="6"/>
  <c r="L92" i="6" s="1"/>
  <c r="K91" i="6"/>
  <c r="L91" i="6" s="1"/>
  <c r="K90" i="6"/>
  <c r="L90" i="6" s="1"/>
  <c r="J81" i="6"/>
  <c r="K77" i="6" s="1"/>
  <c r="L77" i="6" s="1"/>
  <c r="B81" i="6"/>
  <c r="C78" i="6" s="1"/>
  <c r="D78" i="6" s="1"/>
  <c r="K79" i="6"/>
  <c r="L79" i="6" s="1"/>
  <c r="J66" i="6"/>
  <c r="K62" i="6" s="1"/>
  <c r="L62" i="6" s="1"/>
  <c r="B66" i="6"/>
  <c r="C61" i="6" s="1"/>
  <c r="D61" i="6" s="1"/>
  <c r="C64" i="6"/>
  <c r="D64" i="6" s="1"/>
  <c r="C63" i="6"/>
  <c r="D63" i="6" s="1"/>
  <c r="D60" i="6"/>
  <c r="C60" i="6"/>
  <c r="J51" i="6"/>
  <c r="K47" i="6" s="1"/>
  <c r="L47" i="6" s="1"/>
  <c r="B51" i="6"/>
  <c r="C50" i="6" s="1"/>
  <c r="D50" i="6" s="1"/>
  <c r="J36" i="6"/>
  <c r="K34" i="6" s="1"/>
  <c r="L34" i="6" s="1"/>
  <c r="B36" i="6"/>
  <c r="C34" i="6" s="1"/>
  <c r="D34" i="6" s="1"/>
  <c r="K32" i="6"/>
  <c r="L32" i="6" s="1"/>
  <c r="C30" i="6"/>
  <c r="D30" i="6" s="1"/>
  <c r="J21" i="6"/>
  <c r="K18" i="6" s="1"/>
  <c r="L18" i="6" s="1"/>
  <c r="B21" i="6"/>
  <c r="C19" i="6" s="1"/>
  <c r="D19" i="6" s="1"/>
  <c r="C17" i="6"/>
  <c r="D17" i="6" s="1"/>
  <c r="C16" i="6"/>
  <c r="D16" i="6" s="1"/>
  <c r="H48" i="1"/>
  <c r="F48" i="1"/>
  <c r="H10" i="1"/>
  <c r="H11" i="1"/>
  <c r="H12" i="1"/>
  <c r="H13" i="1"/>
  <c r="H14" i="1"/>
  <c r="H15" i="1"/>
  <c r="H16" i="1"/>
  <c r="H17" i="1"/>
  <c r="H18" i="1"/>
  <c r="H19" i="1"/>
  <c r="H20" i="1"/>
  <c r="G10" i="1"/>
  <c r="G11" i="1"/>
  <c r="G12" i="1"/>
  <c r="G13" i="1"/>
  <c r="G14" i="1"/>
  <c r="G15" i="1"/>
  <c r="G16" i="1"/>
  <c r="G17" i="1"/>
  <c r="G18" i="1"/>
  <c r="G19" i="1"/>
  <c r="G20" i="1"/>
  <c r="F10" i="1"/>
  <c r="F11" i="1"/>
  <c r="F12" i="1"/>
  <c r="F13" i="1"/>
  <c r="F14" i="1"/>
  <c r="F15" i="1"/>
  <c r="F16" i="1"/>
  <c r="F17" i="1"/>
  <c r="F18" i="1"/>
  <c r="F19" i="1"/>
  <c r="F20" i="1"/>
  <c r="E9" i="1"/>
  <c r="F9" i="1" s="1"/>
  <c r="I10" i="1"/>
  <c r="I11" i="1"/>
  <c r="I12" i="1"/>
  <c r="I14" i="1"/>
  <c r="I20" i="1"/>
  <c r="J96" i="5"/>
  <c r="K90" i="5" s="1"/>
  <c r="L90" i="5" s="1"/>
  <c r="B96" i="5"/>
  <c r="C91" i="5" s="1"/>
  <c r="D91" i="5" s="1"/>
  <c r="J81" i="5"/>
  <c r="K75" i="5" s="1"/>
  <c r="L75" i="5" s="1"/>
  <c r="B81" i="5"/>
  <c r="C78" i="5" s="1"/>
  <c r="D78" i="5" s="1"/>
  <c r="J66" i="5"/>
  <c r="K63" i="5" s="1"/>
  <c r="L63" i="5" s="1"/>
  <c r="B66" i="5"/>
  <c r="J51" i="5"/>
  <c r="K48" i="5" s="1"/>
  <c r="L48" i="5" s="1"/>
  <c r="B51" i="5"/>
  <c r="C49" i="5" s="1"/>
  <c r="D49" i="5" s="1"/>
  <c r="J36" i="5"/>
  <c r="K34" i="5" s="1"/>
  <c r="L34" i="5" s="1"/>
  <c r="B36" i="5"/>
  <c r="C34" i="5" s="1"/>
  <c r="D34" i="5" s="1"/>
  <c r="J21" i="5"/>
  <c r="K20" i="5" s="1"/>
  <c r="L20" i="5" s="1"/>
  <c r="B21" i="5"/>
  <c r="C17" i="5" s="1"/>
  <c r="D17" i="5" s="1"/>
  <c r="G7" i="1"/>
  <c r="F33" i="1"/>
  <c r="G33" i="1"/>
  <c r="H33" i="1"/>
  <c r="F35" i="1"/>
  <c r="G35" i="1"/>
  <c r="H35" i="1"/>
  <c r="F36" i="1"/>
  <c r="G36" i="1"/>
  <c r="H36" i="1"/>
  <c r="F37" i="1"/>
  <c r="G37" i="1"/>
  <c r="H37" i="1"/>
  <c r="F38" i="1"/>
  <c r="G38" i="1"/>
  <c r="H38" i="1"/>
  <c r="F39" i="1"/>
  <c r="G39" i="1"/>
  <c r="H39" i="1"/>
  <c r="F41" i="1"/>
  <c r="G41" i="1"/>
  <c r="H41" i="1"/>
  <c r="F44" i="1"/>
  <c r="G44" i="1"/>
  <c r="H44" i="1"/>
  <c r="F45" i="1"/>
  <c r="G45" i="1"/>
  <c r="H45" i="1"/>
  <c r="F46" i="1"/>
  <c r="G46" i="1"/>
  <c r="H46" i="1"/>
  <c r="F47" i="1"/>
  <c r="G47" i="1"/>
  <c r="H47" i="1"/>
  <c r="H5" i="1"/>
  <c r="G5" i="1"/>
  <c r="F5" i="1"/>
  <c r="I33" i="1"/>
  <c r="I35" i="1"/>
  <c r="I36" i="1"/>
  <c r="I37" i="1"/>
  <c r="I38" i="1"/>
  <c r="I39" i="1"/>
  <c r="I41" i="1"/>
  <c r="I44" i="1"/>
  <c r="I45" i="1"/>
  <c r="I46" i="1"/>
  <c r="I47" i="1"/>
  <c r="I54" i="1"/>
  <c r="I5" i="1"/>
  <c r="B8" i="2"/>
  <c r="K96" i="6" l="1"/>
  <c r="L88" i="6"/>
  <c r="K80" i="6"/>
  <c r="L80" i="6" s="1"/>
  <c r="K75" i="6"/>
  <c r="L75" i="6" s="1"/>
  <c r="K78" i="6"/>
  <c r="L78" i="6" s="1"/>
  <c r="K76" i="6"/>
  <c r="L76" i="6" s="1"/>
  <c r="K63" i="6"/>
  <c r="L63" i="6" s="1"/>
  <c r="K61" i="6"/>
  <c r="L61" i="6" s="1"/>
  <c r="K65" i="6"/>
  <c r="L65" i="6" s="1"/>
  <c r="C64" i="5"/>
  <c r="D64" i="5" s="1"/>
  <c r="C65" i="5"/>
  <c r="C58" i="5"/>
  <c r="C61" i="5"/>
  <c r="D61" i="5" s="1"/>
  <c r="C79" i="6"/>
  <c r="D79" i="6" s="1"/>
  <c r="C45" i="6"/>
  <c r="D45" i="6" s="1"/>
  <c r="K94" i="5"/>
  <c r="L94" i="5" s="1"/>
  <c r="K77" i="5"/>
  <c r="L77" i="5" s="1"/>
  <c r="K73" i="5"/>
  <c r="K79" i="5"/>
  <c r="L79" i="5" s="1"/>
  <c r="K65" i="5"/>
  <c r="L65" i="5" s="1"/>
  <c r="K61" i="5"/>
  <c r="L61" i="5" s="1"/>
  <c r="K64" i="5"/>
  <c r="L64" i="5" s="1"/>
  <c r="F6" i="4"/>
  <c r="F4" i="4"/>
  <c r="C46" i="6"/>
  <c r="D46" i="6" s="1"/>
  <c r="C47" i="6"/>
  <c r="D47" i="6" s="1"/>
  <c r="C48" i="6"/>
  <c r="D48" i="6" s="1"/>
  <c r="C49" i="6"/>
  <c r="D49" i="6" s="1"/>
  <c r="C43" i="6"/>
  <c r="D43" i="6" s="1"/>
  <c r="K28" i="6"/>
  <c r="L28" i="6" s="1"/>
  <c r="C33" i="6"/>
  <c r="D33" i="6" s="1"/>
  <c r="C35" i="6"/>
  <c r="D35" i="6" s="1"/>
  <c r="C28" i="6"/>
  <c r="C31" i="6"/>
  <c r="D31" i="6" s="1"/>
  <c r="C32" i="6"/>
  <c r="D32" i="6" s="1"/>
  <c r="K20" i="6"/>
  <c r="L20" i="6" s="1"/>
  <c r="K19" i="6"/>
  <c r="L19" i="6" s="1"/>
  <c r="K13" i="6"/>
  <c r="K15" i="6"/>
  <c r="L15" i="6" s="1"/>
  <c r="K16" i="6"/>
  <c r="L16" i="6" s="1"/>
  <c r="K17" i="6"/>
  <c r="L17" i="6" s="1"/>
  <c r="C13" i="6"/>
  <c r="D13" i="6" s="1"/>
  <c r="C20" i="6"/>
  <c r="D20" i="6" s="1"/>
  <c r="K35" i="6"/>
  <c r="L35" i="6" s="1"/>
  <c r="K46" i="6"/>
  <c r="L46" i="6" s="1"/>
  <c r="K60" i="6"/>
  <c r="L60" i="6" s="1"/>
  <c r="K48" i="6"/>
  <c r="L48" i="6" s="1"/>
  <c r="C95" i="6"/>
  <c r="D95" i="6" s="1"/>
  <c r="C15" i="6"/>
  <c r="D15" i="6" s="1"/>
  <c r="C18" i="6"/>
  <c r="D18" i="6" s="1"/>
  <c r="K33" i="6"/>
  <c r="L33" i="6" s="1"/>
  <c r="K64" i="6"/>
  <c r="L64" i="6" s="1"/>
  <c r="C73" i="6"/>
  <c r="C77" i="6"/>
  <c r="D77" i="6" s="1"/>
  <c r="C80" i="6"/>
  <c r="D80" i="6" s="1"/>
  <c r="C91" i="6"/>
  <c r="D91" i="6" s="1"/>
  <c r="K31" i="6"/>
  <c r="L31" i="6" s="1"/>
  <c r="K45" i="6"/>
  <c r="L45" i="6" s="1"/>
  <c r="K50" i="6"/>
  <c r="L50" i="6" s="1"/>
  <c r="K49" i="6"/>
  <c r="L49" i="6" s="1"/>
  <c r="C58" i="6"/>
  <c r="C62" i="6"/>
  <c r="D62" i="6" s="1"/>
  <c r="C65" i="6"/>
  <c r="D65" i="6" s="1"/>
  <c r="K73" i="6"/>
  <c r="C76" i="6"/>
  <c r="D76" i="6" s="1"/>
  <c r="C90" i="6"/>
  <c r="D90" i="6" s="1"/>
  <c r="C93" i="6"/>
  <c r="D93" i="6" s="1"/>
  <c r="K30" i="6"/>
  <c r="L30" i="6" s="1"/>
  <c r="C88" i="6"/>
  <c r="K58" i="6"/>
  <c r="C75" i="6"/>
  <c r="D75" i="6" s="1"/>
  <c r="L96" i="6"/>
  <c r="C92" i="6"/>
  <c r="D92" i="6" s="1"/>
  <c r="M95" i="6"/>
  <c r="N95" i="6" s="1"/>
  <c r="O95" i="6" s="1"/>
  <c r="K43" i="6"/>
  <c r="E55" i="1"/>
  <c r="G9" i="1"/>
  <c r="H9" i="1"/>
  <c r="I9" i="1"/>
  <c r="I55" i="1" s="1"/>
  <c r="C92" i="5"/>
  <c r="D92" i="5" s="1"/>
  <c r="C95" i="5"/>
  <c r="D95" i="5" s="1"/>
  <c r="K88" i="5"/>
  <c r="C90" i="5"/>
  <c r="D90" i="5" s="1"/>
  <c r="C93" i="5"/>
  <c r="D93" i="5" s="1"/>
  <c r="K91" i="5"/>
  <c r="L91" i="5" s="1"/>
  <c r="C88" i="5"/>
  <c r="C94" i="5"/>
  <c r="D94" i="5" s="1"/>
  <c r="K92" i="5"/>
  <c r="L92" i="5" s="1"/>
  <c r="K95" i="5"/>
  <c r="L95" i="5" s="1"/>
  <c r="K93" i="5"/>
  <c r="L93" i="5" s="1"/>
  <c r="C73" i="5"/>
  <c r="C80" i="5"/>
  <c r="D80" i="5" s="1"/>
  <c r="C76" i="5"/>
  <c r="D76" i="5" s="1"/>
  <c r="K80" i="5"/>
  <c r="L80" i="5" s="1"/>
  <c r="K78" i="5"/>
  <c r="L78" i="5" s="1"/>
  <c r="K76" i="5"/>
  <c r="L76" i="5" s="1"/>
  <c r="C79" i="5"/>
  <c r="D79" i="5" s="1"/>
  <c r="C77" i="5"/>
  <c r="D77" i="5" s="1"/>
  <c r="C75" i="5"/>
  <c r="D75" i="5" s="1"/>
  <c r="K58" i="5"/>
  <c r="K62" i="5"/>
  <c r="L62" i="5" s="1"/>
  <c r="K60" i="5"/>
  <c r="L60" i="5" s="1"/>
  <c r="D65" i="5"/>
  <c r="C62" i="5"/>
  <c r="D62" i="5" s="1"/>
  <c r="C60" i="5"/>
  <c r="D60" i="5" s="1"/>
  <c r="C63" i="5"/>
  <c r="D63" i="5" s="1"/>
  <c r="K46" i="5"/>
  <c r="L46" i="5" s="1"/>
  <c r="K50" i="5"/>
  <c r="L50" i="5" s="1"/>
  <c r="K49" i="5"/>
  <c r="L49" i="5" s="1"/>
  <c r="C46" i="5"/>
  <c r="D46" i="5" s="1"/>
  <c r="K43" i="5"/>
  <c r="K47" i="5"/>
  <c r="L47" i="5" s="1"/>
  <c r="K45" i="5"/>
  <c r="L45" i="5" s="1"/>
  <c r="C50" i="5"/>
  <c r="D50" i="5" s="1"/>
  <c r="C45" i="5"/>
  <c r="D45" i="5" s="1"/>
  <c r="C48" i="5"/>
  <c r="D48" i="5" s="1"/>
  <c r="C43" i="5"/>
  <c r="C47" i="5"/>
  <c r="D47" i="5" s="1"/>
  <c r="K31" i="5"/>
  <c r="L31" i="5" s="1"/>
  <c r="K35" i="5"/>
  <c r="L35" i="5" s="1"/>
  <c r="K28" i="5"/>
  <c r="K32" i="5"/>
  <c r="L32" i="5" s="1"/>
  <c r="K30" i="5"/>
  <c r="L30" i="5" s="1"/>
  <c r="K33" i="5"/>
  <c r="L33" i="5" s="1"/>
  <c r="C19" i="5"/>
  <c r="D19" i="5" s="1"/>
  <c r="C20" i="5"/>
  <c r="D20" i="5" s="1"/>
  <c r="C13" i="5"/>
  <c r="D13" i="5" s="1"/>
  <c r="E15" i="5" s="1"/>
  <c r="C15" i="5"/>
  <c r="D15" i="5" s="1"/>
  <c r="C18" i="5"/>
  <c r="D18" i="5" s="1"/>
  <c r="K18" i="5"/>
  <c r="L18" i="5" s="1"/>
  <c r="K16" i="5"/>
  <c r="L16" i="5" s="1"/>
  <c r="C16" i="5"/>
  <c r="D16" i="5" s="1"/>
  <c r="C31" i="5"/>
  <c r="D31" i="5" s="1"/>
  <c r="K13" i="5"/>
  <c r="L13" i="5" s="1"/>
  <c r="M15" i="5" s="1"/>
  <c r="K15" i="5"/>
  <c r="L15" i="5" s="1"/>
  <c r="K17" i="5"/>
  <c r="L17" i="5" s="1"/>
  <c r="K19" i="5"/>
  <c r="L19" i="5" s="1"/>
  <c r="C35" i="5"/>
  <c r="D35" i="5" s="1"/>
  <c r="C28" i="5"/>
  <c r="C32" i="5"/>
  <c r="D32" i="5" s="1"/>
  <c r="C30" i="5"/>
  <c r="D30" i="5" s="1"/>
  <c r="C33" i="5"/>
  <c r="D33" i="5" s="1"/>
  <c r="M91" i="6" l="1"/>
  <c r="N91" i="6" s="1"/>
  <c r="O91" i="6" s="1"/>
  <c r="M90" i="6"/>
  <c r="N15" i="5"/>
  <c r="O15" i="5" s="1"/>
  <c r="F22" i="1" s="1"/>
  <c r="E16" i="5"/>
  <c r="F16" i="5" s="1"/>
  <c r="G16" i="5" s="1"/>
  <c r="G21" i="1" s="1"/>
  <c r="E20" i="5"/>
  <c r="F20" i="5" s="1"/>
  <c r="G20" i="5" s="1"/>
  <c r="H21" i="1" s="1"/>
  <c r="C51" i="6"/>
  <c r="K81" i="5"/>
  <c r="L73" i="5"/>
  <c r="M76" i="5" s="1"/>
  <c r="N76" i="5" s="1"/>
  <c r="O76" i="5" s="1"/>
  <c r="K21" i="6"/>
  <c r="E50" i="6"/>
  <c r="F50" i="6" s="1"/>
  <c r="G50" i="6" s="1"/>
  <c r="E46" i="6"/>
  <c r="F46" i="6" s="1"/>
  <c r="G46" i="6" s="1"/>
  <c r="E45" i="6"/>
  <c r="E51" i="6" s="1"/>
  <c r="C36" i="6"/>
  <c r="D28" i="6"/>
  <c r="L13" i="6"/>
  <c r="M15" i="6" s="1"/>
  <c r="D21" i="6"/>
  <c r="E15" i="6"/>
  <c r="F15" i="6" s="1"/>
  <c r="E16" i="6"/>
  <c r="F16" i="6" s="1"/>
  <c r="G16" i="6" s="1"/>
  <c r="E20" i="6"/>
  <c r="F20" i="6" s="1"/>
  <c r="G20" i="6" s="1"/>
  <c r="M30" i="6"/>
  <c r="N30" i="6" s="1"/>
  <c r="M31" i="6"/>
  <c r="N31" i="6" s="1"/>
  <c r="O31" i="6" s="1"/>
  <c r="M35" i="6"/>
  <c r="N35" i="6" s="1"/>
  <c r="O35" i="6" s="1"/>
  <c r="L36" i="6"/>
  <c r="D73" i="6"/>
  <c r="C81" i="6"/>
  <c r="L43" i="6"/>
  <c r="K51" i="6"/>
  <c r="D58" i="6"/>
  <c r="C66" i="6"/>
  <c r="C21" i="6"/>
  <c r="D51" i="6"/>
  <c r="K81" i="6"/>
  <c r="L73" i="6"/>
  <c r="K66" i="6"/>
  <c r="L58" i="6"/>
  <c r="K36" i="6"/>
  <c r="D88" i="6"/>
  <c r="C96" i="6"/>
  <c r="D88" i="5"/>
  <c r="C96" i="5"/>
  <c r="K96" i="5"/>
  <c r="L88" i="5"/>
  <c r="D73" i="5"/>
  <c r="C81" i="5"/>
  <c r="K66" i="5"/>
  <c r="L58" i="5"/>
  <c r="C66" i="5"/>
  <c r="D58" i="5"/>
  <c r="L43" i="5"/>
  <c r="K51" i="5"/>
  <c r="D43" i="5"/>
  <c r="C51" i="5"/>
  <c r="L28" i="5"/>
  <c r="K36" i="5"/>
  <c r="M16" i="5"/>
  <c r="N16" i="5" s="1"/>
  <c r="K21" i="5"/>
  <c r="M20" i="5"/>
  <c r="N20" i="5" s="1"/>
  <c r="O20" i="5" s="1"/>
  <c r="H22" i="1" s="1"/>
  <c r="L21" i="5"/>
  <c r="D28" i="5"/>
  <c r="C36" i="5"/>
  <c r="F15" i="5"/>
  <c r="G15" i="5" s="1"/>
  <c r="F21" i="1" s="1"/>
  <c r="C21" i="5"/>
  <c r="D21" i="5"/>
  <c r="N90" i="6" l="1"/>
  <c r="M96" i="6"/>
  <c r="M21" i="5"/>
  <c r="E21" i="5"/>
  <c r="F45" i="6"/>
  <c r="F51" i="6" s="1"/>
  <c r="M75" i="5"/>
  <c r="N75" i="5" s="1"/>
  <c r="L81" i="5"/>
  <c r="M80" i="5"/>
  <c r="N80" i="5" s="1"/>
  <c r="O80" i="5" s="1"/>
  <c r="G45" i="6"/>
  <c r="G51" i="6" s="1"/>
  <c r="E31" i="6"/>
  <c r="F31" i="6" s="1"/>
  <c r="G31" i="6" s="1"/>
  <c r="D36" i="6"/>
  <c r="E30" i="6"/>
  <c r="E35" i="6"/>
  <c r="F35" i="6" s="1"/>
  <c r="G35" i="6" s="1"/>
  <c r="M16" i="6"/>
  <c r="N16" i="6" s="1"/>
  <c r="O16" i="6" s="1"/>
  <c r="L21" i="6"/>
  <c r="M20" i="6"/>
  <c r="N20" i="6" s="1"/>
  <c r="O20" i="6" s="1"/>
  <c r="E90" i="6"/>
  <c r="E91" i="6"/>
  <c r="F91" i="6" s="1"/>
  <c r="G91" i="6" s="1"/>
  <c r="E95" i="6"/>
  <c r="F95" i="6" s="1"/>
  <c r="G95" i="6" s="1"/>
  <c r="D96" i="6"/>
  <c r="G15" i="6"/>
  <c r="G21" i="6" s="1"/>
  <c r="F21" i="6"/>
  <c r="O30" i="6"/>
  <c r="O36" i="6" s="1"/>
  <c r="N36" i="6"/>
  <c r="M36" i="6"/>
  <c r="M45" i="6"/>
  <c r="L51" i="6"/>
  <c r="M46" i="6"/>
  <c r="N46" i="6" s="1"/>
  <c r="O46" i="6" s="1"/>
  <c r="M50" i="6"/>
  <c r="N50" i="6" s="1"/>
  <c r="O50" i="6" s="1"/>
  <c r="L66" i="6"/>
  <c r="M60" i="6"/>
  <c r="M61" i="6"/>
  <c r="N61" i="6" s="1"/>
  <c r="O61" i="6" s="1"/>
  <c r="M65" i="6"/>
  <c r="N65" i="6" s="1"/>
  <c r="O65" i="6" s="1"/>
  <c r="E75" i="6"/>
  <c r="E76" i="6"/>
  <c r="F76" i="6" s="1"/>
  <c r="G76" i="6" s="1"/>
  <c r="E80" i="6"/>
  <c r="F80" i="6" s="1"/>
  <c r="G80" i="6" s="1"/>
  <c r="D81" i="6"/>
  <c r="M80" i="6"/>
  <c r="N80" i="6" s="1"/>
  <c r="O80" i="6" s="1"/>
  <c r="L81" i="6"/>
  <c r="M76" i="6"/>
  <c r="N76" i="6" s="1"/>
  <c r="O76" i="6" s="1"/>
  <c r="M75" i="6"/>
  <c r="E61" i="6"/>
  <c r="F61" i="6" s="1"/>
  <c r="G61" i="6" s="1"/>
  <c r="E60" i="6"/>
  <c r="E65" i="6"/>
  <c r="F65" i="6" s="1"/>
  <c r="G65" i="6" s="1"/>
  <c r="D66" i="6"/>
  <c r="N15" i="6"/>
  <c r="E21" i="6"/>
  <c r="M91" i="5"/>
  <c r="N91" i="5" s="1"/>
  <c r="O91" i="5" s="1"/>
  <c r="M95" i="5"/>
  <c r="N95" i="5" s="1"/>
  <c r="O95" i="5" s="1"/>
  <c r="M90" i="5"/>
  <c r="L96" i="5"/>
  <c r="E90" i="5"/>
  <c r="E95" i="5"/>
  <c r="F95" i="5" s="1"/>
  <c r="G95" i="5" s="1"/>
  <c r="D96" i="5"/>
  <c r="E91" i="5"/>
  <c r="F91" i="5" s="1"/>
  <c r="G91" i="5" s="1"/>
  <c r="E75" i="5"/>
  <c r="E76" i="5"/>
  <c r="F76" i="5" s="1"/>
  <c r="G76" i="5" s="1"/>
  <c r="E80" i="5"/>
  <c r="F80" i="5" s="1"/>
  <c r="G80" i="5" s="1"/>
  <c r="D81" i="5"/>
  <c r="M61" i="5"/>
  <c r="N61" i="5" s="1"/>
  <c r="O61" i="5" s="1"/>
  <c r="M65" i="5"/>
  <c r="N65" i="5" s="1"/>
  <c r="O65" i="5" s="1"/>
  <c r="M60" i="5"/>
  <c r="L66" i="5"/>
  <c r="E60" i="5"/>
  <c r="E65" i="5"/>
  <c r="F65" i="5" s="1"/>
  <c r="G65" i="5" s="1"/>
  <c r="D66" i="5"/>
  <c r="E61" i="5"/>
  <c r="F61" i="5" s="1"/>
  <c r="G61" i="5" s="1"/>
  <c r="L51" i="5"/>
  <c r="M46" i="5"/>
  <c r="N46" i="5" s="1"/>
  <c r="O46" i="5" s="1"/>
  <c r="M50" i="5"/>
  <c r="N50" i="5" s="1"/>
  <c r="O50" i="5" s="1"/>
  <c r="M45" i="5"/>
  <c r="E45" i="5"/>
  <c r="E50" i="5"/>
  <c r="F50" i="5" s="1"/>
  <c r="G50" i="5" s="1"/>
  <c r="H25" i="1" s="1"/>
  <c r="D51" i="5"/>
  <c r="E46" i="5"/>
  <c r="F46" i="5" s="1"/>
  <c r="G46" i="5" s="1"/>
  <c r="G25" i="1" s="1"/>
  <c r="O16" i="5"/>
  <c r="N21" i="5"/>
  <c r="M30" i="5"/>
  <c r="L36" i="5"/>
  <c r="M31" i="5"/>
  <c r="N31" i="5" s="1"/>
  <c r="O31" i="5" s="1"/>
  <c r="G24" i="1" s="1"/>
  <c r="M35" i="5"/>
  <c r="N35" i="5" s="1"/>
  <c r="O35" i="5" s="1"/>
  <c r="H24" i="1" s="1"/>
  <c r="E30" i="5"/>
  <c r="D36" i="5"/>
  <c r="E31" i="5"/>
  <c r="F31" i="5" s="1"/>
  <c r="G31" i="5" s="1"/>
  <c r="G23" i="1" s="1"/>
  <c r="E35" i="5"/>
  <c r="F35" i="5" s="1"/>
  <c r="G35" i="5" s="1"/>
  <c r="H23" i="1" s="1"/>
  <c r="F21" i="5"/>
  <c r="G21" i="5"/>
  <c r="O90" i="6" l="1"/>
  <c r="O96" i="6" s="1"/>
  <c r="N96" i="6"/>
  <c r="H55" i="1"/>
  <c r="M81" i="5"/>
  <c r="O21" i="5"/>
  <c r="G22" i="1"/>
  <c r="G55" i="1" s="1"/>
  <c r="M21" i="6"/>
  <c r="E36" i="6"/>
  <c r="F30" i="6"/>
  <c r="E81" i="6"/>
  <c r="F75" i="6"/>
  <c r="M51" i="6"/>
  <c r="N45" i="6"/>
  <c r="M66" i="6"/>
  <c r="N60" i="6"/>
  <c r="N21" i="6"/>
  <c r="O15" i="6"/>
  <c r="F60" i="6"/>
  <c r="E66" i="6"/>
  <c r="M81" i="6"/>
  <c r="N75" i="6"/>
  <c r="E96" i="6"/>
  <c r="F90" i="6"/>
  <c r="E96" i="5"/>
  <c r="F90" i="5"/>
  <c r="M96" i="5"/>
  <c r="N90" i="5"/>
  <c r="N81" i="5"/>
  <c r="O75" i="5"/>
  <c r="E81" i="5"/>
  <c r="F75" i="5"/>
  <c r="M66" i="5"/>
  <c r="N60" i="5"/>
  <c r="E66" i="5"/>
  <c r="F60" i="5"/>
  <c r="M51" i="5"/>
  <c r="N45" i="5"/>
  <c r="E51" i="5"/>
  <c r="F45" i="5"/>
  <c r="M36" i="5"/>
  <c r="N30" i="5"/>
  <c r="E36" i="5"/>
  <c r="F30" i="5"/>
  <c r="O21" i="6" l="1"/>
  <c r="O81" i="5"/>
  <c r="F36" i="6"/>
  <c r="G30" i="6"/>
  <c r="G36" i="6" s="1"/>
  <c r="O75" i="6"/>
  <c r="O81" i="6" s="1"/>
  <c r="N81" i="6"/>
  <c r="G60" i="6"/>
  <c r="G66" i="6" s="1"/>
  <c r="F66" i="6"/>
  <c r="O45" i="6"/>
  <c r="O51" i="6" s="1"/>
  <c r="N51" i="6"/>
  <c r="O60" i="6"/>
  <c r="O66" i="6" s="1"/>
  <c r="N66" i="6"/>
  <c r="G90" i="6"/>
  <c r="G96" i="6" s="1"/>
  <c r="F96" i="6"/>
  <c r="G75" i="6"/>
  <c r="G81" i="6" s="1"/>
  <c r="F81" i="6"/>
  <c r="O90" i="5"/>
  <c r="N96" i="5"/>
  <c r="G90" i="5"/>
  <c r="F96" i="5"/>
  <c r="F81" i="5"/>
  <c r="G75" i="5"/>
  <c r="N66" i="5"/>
  <c r="O60" i="5"/>
  <c r="F66" i="5"/>
  <c r="G60" i="5"/>
  <c r="N51" i="5"/>
  <c r="O45" i="5"/>
  <c r="G45" i="5"/>
  <c r="F51" i="5"/>
  <c r="N36" i="5"/>
  <c r="O30" i="5"/>
  <c r="F36" i="5"/>
  <c r="G30" i="5"/>
  <c r="O96" i="5" l="1"/>
  <c r="G96" i="5"/>
  <c r="G81" i="5"/>
  <c r="O66" i="5"/>
  <c r="G66" i="5"/>
  <c r="O51" i="5"/>
  <c r="G51" i="5"/>
  <c r="F25" i="1"/>
  <c r="O36" i="5"/>
  <c r="F24" i="1"/>
  <c r="G36" i="5"/>
  <c r="F23" i="1"/>
  <c r="F55" i="1" l="1"/>
</calcChain>
</file>

<file path=xl/sharedStrings.xml><?xml version="1.0" encoding="utf-8"?>
<sst xmlns="http://schemas.openxmlformats.org/spreadsheetml/2006/main" count="537" uniqueCount="107">
  <si>
    <t>FOURNISSEUR</t>
  </si>
  <si>
    <t>INTITULE</t>
  </si>
  <si>
    <t>DATE</t>
  </si>
  <si>
    <t>MONTANT HT</t>
  </si>
  <si>
    <t>DEKRA INDUSTRIAL</t>
  </si>
  <si>
    <t>EAU SEINE &amp; BIEVRE</t>
  </si>
  <si>
    <t>EDF</t>
  </si>
  <si>
    <t>AXA</t>
  </si>
  <si>
    <t>ENEDIS</t>
  </si>
  <si>
    <t>KONE</t>
  </si>
  <si>
    <t>LOCATAIRE</t>
  </si>
  <si>
    <t>MF IVRY</t>
  </si>
  <si>
    <t>PROVISIONS HT CHARGES VERSEES</t>
  </si>
  <si>
    <t>ARTISTE FORMATION</t>
  </si>
  <si>
    <t>%</t>
  </si>
  <si>
    <t>REEL</t>
  </si>
  <si>
    <t>SURFACE</t>
  </si>
  <si>
    <t>NEA</t>
  </si>
  <si>
    <t>Entretien extincteurs</t>
  </si>
  <si>
    <t>EXTINCTEUR ECLAIR</t>
  </si>
  <si>
    <t>Entretien de portes</t>
  </si>
  <si>
    <t>Efficiency on</t>
  </si>
  <si>
    <t>Sunvie</t>
  </si>
  <si>
    <t>TABLEAU DE SURFACE:</t>
  </si>
  <si>
    <t>MANNES</t>
  </si>
  <si>
    <t>EUREKA 34</t>
  </si>
  <si>
    <t>COMMUN</t>
  </si>
  <si>
    <t>locaux techniques+terrasse+cour commune</t>
  </si>
  <si>
    <t>Portes</t>
  </si>
  <si>
    <t>COMMUNS</t>
  </si>
  <si>
    <t>Cyrisea</t>
  </si>
  <si>
    <t>RDC</t>
  </si>
  <si>
    <t>R+1</t>
  </si>
  <si>
    <t>R+2</t>
  </si>
  <si>
    <t>R+3</t>
  </si>
  <si>
    <t>Total</t>
  </si>
  <si>
    <t>Halle</t>
  </si>
  <si>
    <t>MF Ivry</t>
  </si>
  <si>
    <t>Part de la consommation totale du bâtiment</t>
  </si>
  <si>
    <t>Relevés de compteurs individuels</t>
  </si>
  <si>
    <t>Répartition de l'immeuble</t>
  </si>
  <si>
    <t>kW facturés</t>
  </si>
  <si>
    <t>€ facturés</t>
  </si>
  <si>
    <t>Communs</t>
  </si>
  <si>
    <t xml:space="preserve"> Part des Communs
(kW)</t>
  </si>
  <si>
    <t>Conso réelle
(kW)</t>
  </si>
  <si>
    <t>Total kW</t>
  </si>
  <si>
    <t>Total
€</t>
  </si>
  <si>
    <t>JUIN 2025</t>
  </si>
  <si>
    <t>HALLE</t>
  </si>
  <si>
    <t>PROVISIONS FACTUREES AUX LOCATAIRES  2025</t>
  </si>
  <si>
    <t>locaux techniques+terrasse+cour commune à répartir entre les 3 locataires</t>
  </si>
  <si>
    <t>Contrat d'entretien annuel</t>
  </si>
  <si>
    <t>Entretien panneaux solaires annuel</t>
  </si>
  <si>
    <t>Entretien transformateur annuel</t>
  </si>
  <si>
    <t>m3 facturés</t>
  </si>
  <si>
    <t>Conso réelle
(m3)</t>
  </si>
  <si>
    <t xml:space="preserve"> Part des Communs
(m3)</t>
  </si>
  <si>
    <t>Total m3</t>
  </si>
  <si>
    <t>Cabinet comptable</t>
  </si>
  <si>
    <t>frais de gestion</t>
  </si>
  <si>
    <t>2% loyer annuel</t>
  </si>
  <si>
    <t>T.Foncière 2025</t>
  </si>
  <si>
    <t>1/2 année</t>
  </si>
  <si>
    <t>Entretien  GTB annuel 18/05/2026 au 18/05/2027</t>
  </si>
  <si>
    <t>JANVIER 2026</t>
  </si>
  <si>
    <t>FÉVRIER 2026</t>
  </si>
  <si>
    <t>MARS 2026</t>
  </si>
  <si>
    <t>AVRIL 2026</t>
  </si>
  <si>
    <t>MAI 2026</t>
  </si>
  <si>
    <t>JUILLET 2026</t>
  </si>
  <si>
    <t>AOÛT 2026</t>
  </si>
  <si>
    <t>SEPTEMBRE 2026</t>
  </si>
  <si>
    <t>OCTOBRE 2026</t>
  </si>
  <si>
    <t>NOVEMBRE 2026</t>
  </si>
  <si>
    <t>DÉCEMBRE 2026</t>
  </si>
  <si>
    <t>CHARGES SCI M2P WITCHITZ  2026</t>
  </si>
  <si>
    <t>JUIN 2026</t>
  </si>
  <si>
    <t>Assurance cotisation du 01/01/2026 au 01/01/2027</t>
  </si>
  <si>
    <t xml:space="preserve"> </t>
  </si>
  <si>
    <t>E 34</t>
  </si>
  <si>
    <t>P</t>
  </si>
  <si>
    <t>PROV POUR TAXES</t>
  </si>
  <si>
    <t>pas de  prov sur taxes en Janvier / 5 mois</t>
  </si>
  <si>
    <t>6 mois</t>
  </si>
  <si>
    <t>Inspection systèmes frigorifiques Annuelle</t>
  </si>
  <si>
    <t>contrat annuel  ( 1 facture /semestre)</t>
  </si>
  <si>
    <t>Electricité injection 02/2026</t>
  </si>
  <si>
    <t>Electricité injection 03/2026</t>
  </si>
  <si>
    <t>Electricité injection 04/2026</t>
  </si>
  <si>
    <t>Electricité injection 05/2026</t>
  </si>
  <si>
    <t>Consommation eau 02/09/2025 au 15/03/2026</t>
  </si>
  <si>
    <t>Consommation électricité 01/2026</t>
  </si>
  <si>
    <t>Consommation électricité 02/2026</t>
  </si>
  <si>
    <t>Consommation électricité 03/2026</t>
  </si>
  <si>
    <t>Consommation électricité 04/2026</t>
  </si>
  <si>
    <t>Consommation électricité 05/2026</t>
  </si>
  <si>
    <t>Consommation électricité 06/2026</t>
  </si>
  <si>
    <t>Consommation électricité 07/2026</t>
  </si>
  <si>
    <t>Consommation électricité 08/2026</t>
  </si>
  <si>
    <t>Consommation électricité 09/2026</t>
  </si>
  <si>
    <t>Consommation électricité 10/2026</t>
  </si>
  <si>
    <t>Consommation électricité 11/2026</t>
  </si>
  <si>
    <t>Consommation électricité 12/2026</t>
  </si>
  <si>
    <t xml:space="preserve">Abonnement suivi conso </t>
  </si>
  <si>
    <t>E34</t>
  </si>
  <si>
    <t>Electricité injection 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</si>
</sst>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/>
    <xf numFmtId="4" fontId="0" fillId="0" borderId="0" xfId="0" applyNumberFormat="1"/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0" borderId="4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4" fontId="0" fillId="0" borderId="9" xfId="0" applyNumberFormat="1" applyBorder="1"/>
    <xf numFmtId="4" fontId="1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10" xfId="0" applyNumberFormat="1" applyBorder="1" applyAlignment="1">
      <alignment horizontal="center"/>
    </xf>
    <xf numFmtId="9" fontId="0" fillId="0" borderId="1" xfId="0" applyNumberFormat="1" applyBorder="1"/>
    <xf numFmtId="10" fontId="0" fillId="0" borderId="0" xfId="0" applyNumberFormat="1"/>
    <xf numFmtId="0" fontId="4" fillId="0" borderId="0" xfId="0" applyFont="1"/>
    <xf numFmtId="0" fontId="0" fillId="3" borderId="1" xfId="0" applyFill="1" applyBorder="1" applyAlignment="1">
      <alignment horizontal="center"/>
    </xf>
    <xf numFmtId="9" fontId="0" fillId="4" borderId="1" xfId="2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10" fontId="0" fillId="5" borderId="1" xfId="2" applyNumberFormat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9" fontId="0" fillId="6" borderId="0" xfId="2" applyFont="1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2" fontId="0" fillId="5" borderId="1" xfId="0" applyNumberFormat="1" applyFill="1" applyBorder="1" applyAlignment="1">
      <alignment horizontal="right" vertical="center"/>
    </xf>
    <xf numFmtId="0" fontId="0" fillId="6" borderId="0" xfId="0" applyFill="1" applyAlignment="1">
      <alignment horizontal="right" vertical="center"/>
    </xf>
    <xf numFmtId="2" fontId="0" fillId="6" borderId="0" xfId="0" applyNumberFormat="1" applyFill="1" applyAlignment="1">
      <alignment horizontal="right" vertical="center"/>
    </xf>
    <xf numFmtId="0" fontId="1" fillId="3" borderId="11" xfId="0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0" fontId="0" fillId="0" borderId="15" xfId="0" applyBorder="1" applyAlignment="1">
      <alignment horizontal="right" vertical="center"/>
    </xf>
    <xf numFmtId="9" fontId="0" fillId="4" borderId="15" xfId="2" applyFont="1" applyFill="1" applyBorder="1" applyAlignment="1">
      <alignment horizontal="center" vertical="center"/>
    </xf>
    <xf numFmtId="2" fontId="0" fillId="5" borderId="15" xfId="0" applyNumberFormat="1" applyFill="1" applyBorder="1" applyAlignment="1">
      <alignment horizontal="right" vertical="center"/>
    </xf>
    <xf numFmtId="0" fontId="0" fillId="3" borderId="17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0" borderId="22" xfId="0" applyBorder="1" applyAlignment="1">
      <alignment horizontal="right" vertical="center"/>
    </xf>
    <xf numFmtId="9" fontId="0" fillId="4" borderId="22" xfId="2" applyFont="1" applyFill="1" applyBorder="1" applyAlignment="1">
      <alignment horizontal="center" vertical="center"/>
    </xf>
    <xf numFmtId="2" fontId="0" fillId="5" borderId="22" xfId="0" applyNumberFormat="1" applyFill="1" applyBorder="1" applyAlignment="1">
      <alignment horizontal="right" vertical="center"/>
    </xf>
    <xf numFmtId="44" fontId="1" fillId="4" borderId="16" xfId="0" applyNumberFormat="1" applyFont="1" applyFill="1" applyBorder="1"/>
    <xf numFmtId="44" fontId="1" fillId="4" borderId="23" xfId="0" applyNumberFormat="1" applyFont="1" applyFill="1" applyBorder="1"/>
    <xf numFmtId="44" fontId="1" fillId="4" borderId="13" xfId="0" applyNumberFormat="1" applyFont="1" applyFill="1" applyBorder="1" applyAlignment="1">
      <alignment vertical="center"/>
    </xf>
    <xf numFmtId="0" fontId="1" fillId="4" borderId="28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 wrapText="1"/>
    </xf>
    <xf numFmtId="0" fontId="0" fillId="6" borderId="0" xfId="0" applyFill="1"/>
    <xf numFmtId="0" fontId="1" fillId="5" borderId="12" xfId="0" applyFont="1" applyFill="1" applyBorder="1" applyAlignment="1">
      <alignment horizontal="right" vertical="center"/>
    </xf>
    <xf numFmtId="9" fontId="1" fillId="4" borderId="12" xfId="2" applyFont="1" applyFill="1" applyBorder="1" applyAlignment="1">
      <alignment horizontal="center" vertical="center"/>
    </xf>
    <xf numFmtId="2" fontId="1" fillId="5" borderId="12" xfId="2" applyNumberFormat="1" applyFont="1" applyFill="1" applyBorder="1" applyAlignment="1">
      <alignment horizontal="right" vertical="center"/>
    </xf>
    <xf numFmtId="9" fontId="0" fillId="0" borderId="9" xfId="0" applyNumberFormat="1" applyBorder="1"/>
    <xf numFmtId="10" fontId="0" fillId="0" borderId="1" xfId="0" applyNumberFormat="1" applyBorder="1"/>
    <xf numFmtId="4" fontId="1" fillId="0" borderId="10" xfId="0" applyNumberFormat="1" applyFont="1" applyBorder="1"/>
    <xf numFmtId="4" fontId="0" fillId="2" borderId="9" xfId="0" applyNumberFormat="1" applyFill="1" applyBorder="1"/>
    <xf numFmtId="4" fontId="1" fillId="2" borderId="1" xfId="0" applyNumberFormat="1" applyFont="1" applyFill="1" applyBorder="1"/>
    <xf numFmtId="0" fontId="0" fillId="8" borderId="1" xfId="0" applyFill="1" applyBorder="1" applyAlignment="1">
      <alignment horizontal="center"/>
    </xf>
    <xf numFmtId="0" fontId="0" fillId="8" borderId="1" xfId="0" applyFill="1" applyBorder="1"/>
    <xf numFmtId="14" fontId="0" fillId="8" borderId="1" xfId="0" applyNumberFormat="1" applyFill="1" applyBorder="1"/>
    <xf numFmtId="3" fontId="0" fillId="8" borderId="10" xfId="0" applyNumberFormat="1" applyFill="1" applyBorder="1" applyAlignment="1">
      <alignment horizontal="center"/>
    </xf>
    <xf numFmtId="4" fontId="0" fillId="8" borderId="1" xfId="0" applyNumberFormat="1" applyFill="1" applyBorder="1"/>
    <xf numFmtId="4" fontId="1" fillId="8" borderId="1" xfId="0" applyNumberFormat="1" applyFont="1" applyFill="1" applyBorder="1"/>
    <xf numFmtId="0" fontId="0" fillId="8" borderId="0" xfId="0" applyFill="1"/>
    <xf numFmtId="4" fontId="1" fillId="0" borderId="0" xfId="0" applyNumberFormat="1" applyFont="1"/>
    <xf numFmtId="4" fontId="1" fillId="0" borderId="7" xfId="0" applyNumberFormat="1" applyFont="1" applyBorder="1"/>
    <xf numFmtId="3" fontId="0" fillId="0" borderId="9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4" fontId="1" fillId="0" borderId="8" xfId="0" applyNumberFormat="1" applyFont="1" applyBorder="1"/>
    <xf numFmtId="3" fontId="0" fillId="0" borderId="6" xfId="0" applyNumberFormat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3" fontId="0" fillId="8" borderId="35" xfId="0" applyNumberFormat="1" applyFill="1" applyBorder="1" applyAlignment="1">
      <alignment horizontal="center"/>
    </xf>
    <xf numFmtId="4" fontId="0" fillId="8" borderId="8" xfId="0" applyNumberFormat="1" applyFill="1" applyBorder="1"/>
    <xf numFmtId="4" fontId="1" fillId="8" borderId="8" xfId="0" applyNumberFormat="1" applyFont="1" applyFill="1" applyBorder="1"/>
    <xf numFmtId="4" fontId="0" fillId="2" borderId="1" xfId="0" applyNumberFormat="1" applyFill="1" applyBorder="1"/>
    <xf numFmtId="0" fontId="0" fillId="2" borderId="1" xfId="0" applyFill="1" applyBorder="1"/>
    <xf numFmtId="14" fontId="0" fillId="0" borderId="1" xfId="0" applyNumberFormat="1" applyBorder="1" applyAlignment="1">
      <alignment horizontal="center"/>
    </xf>
    <xf numFmtId="14" fontId="0" fillId="8" borderId="1" xfId="0" applyNumberForma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2" fillId="0" borderId="0" xfId="0" applyFont="1" applyAlignment="1">
      <alignment horizontal="center"/>
    </xf>
    <xf numFmtId="2" fontId="0" fillId="5" borderId="7" xfId="0" applyNumberFormat="1" applyFill="1" applyBorder="1" applyAlignment="1">
      <alignment horizontal="right" vertical="center"/>
    </xf>
    <xf numFmtId="2" fontId="0" fillId="5" borderId="8" xfId="0" applyNumberFormat="1" applyFill="1" applyBorder="1" applyAlignment="1">
      <alignment horizontal="right" vertical="center"/>
    </xf>
    <xf numFmtId="2" fontId="0" fillId="5" borderId="9" xfId="0" applyNumberFormat="1" applyFill="1" applyBorder="1" applyAlignment="1">
      <alignment horizontal="right" vertical="center"/>
    </xf>
    <xf numFmtId="44" fontId="1" fillId="4" borderId="18" xfId="1" applyFont="1" applyFill="1" applyBorder="1" applyAlignment="1">
      <alignment horizontal="right" vertical="center"/>
    </xf>
    <xf numFmtId="44" fontId="1" fillId="4" borderId="19" xfId="1" applyFont="1" applyFill="1" applyBorder="1" applyAlignment="1">
      <alignment horizontal="right" vertical="center"/>
    </xf>
    <xf numFmtId="44" fontId="1" fillId="4" borderId="20" xfId="1" applyFont="1" applyFill="1" applyBorder="1" applyAlignment="1">
      <alignment horizontal="right" vertical="center"/>
    </xf>
    <xf numFmtId="10" fontId="0" fillId="5" borderId="7" xfId="2" applyNumberFormat="1" applyFont="1" applyFill="1" applyBorder="1" applyAlignment="1">
      <alignment horizontal="center" vertical="center"/>
    </xf>
    <xf numFmtId="10" fontId="0" fillId="5" borderId="8" xfId="2" applyNumberFormat="1" applyFont="1" applyFill="1" applyBorder="1" applyAlignment="1">
      <alignment horizontal="center" vertical="center"/>
    </xf>
    <xf numFmtId="10" fontId="0" fillId="5" borderId="9" xfId="2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49" fontId="6" fillId="7" borderId="24" xfId="0" applyNumberFormat="1" applyFont="1" applyFill="1" applyBorder="1" applyAlignment="1">
      <alignment horizontal="center"/>
    </xf>
    <xf numFmtId="49" fontId="6" fillId="7" borderId="25" xfId="0" applyNumberFormat="1" applyFont="1" applyFill="1" applyBorder="1" applyAlignment="1">
      <alignment horizontal="center"/>
    </xf>
    <xf numFmtId="49" fontId="6" fillId="7" borderId="26" xfId="0" applyNumberFormat="1" applyFont="1" applyFill="1" applyBorder="1" applyAlignment="1">
      <alignment horizontal="center"/>
    </xf>
    <xf numFmtId="0" fontId="0" fillId="8" borderId="30" xfId="0" applyFill="1" applyBorder="1" applyAlignment="1">
      <alignment horizontal="center" vertical="center"/>
    </xf>
    <xf numFmtId="0" fontId="0" fillId="8" borderId="27" xfId="0" applyFill="1" applyBorder="1" applyAlignment="1">
      <alignment horizontal="center" vertical="center"/>
    </xf>
    <xf numFmtId="0" fontId="0" fillId="8" borderId="31" xfId="0" applyFill="1" applyBorder="1" applyAlignment="1">
      <alignment horizontal="center" vertical="center"/>
    </xf>
    <xf numFmtId="164" fontId="0" fillId="8" borderId="32" xfId="1" applyNumberFormat="1" applyFont="1" applyFill="1" applyBorder="1" applyAlignment="1">
      <alignment horizontal="center" vertical="center"/>
    </xf>
    <xf numFmtId="164" fontId="0" fillId="8" borderId="33" xfId="1" applyNumberFormat="1" applyFont="1" applyFill="1" applyBorder="1" applyAlignment="1">
      <alignment horizontal="center" vertical="center"/>
    </xf>
    <xf numFmtId="164" fontId="0" fillId="8" borderId="34" xfId="1" applyNumberFormat="1" applyFont="1" applyFill="1" applyBorder="1" applyAlignment="1">
      <alignment horizontal="center" vertical="center"/>
    </xf>
    <xf numFmtId="3" fontId="0" fillId="8" borderId="6" xfId="0" applyNumberFormat="1" applyFill="1" applyBorder="1" applyAlignment="1">
      <alignment horizontal="center"/>
    </xf>
    <xf numFmtId="4" fontId="0" fillId="8" borderId="9" xfId="0" applyNumberFormat="1" applyFill="1" applyBorder="1"/>
    <xf numFmtId="4" fontId="1" fillId="2" borderId="8" xfId="0" applyNumberFormat="1" applyFont="1" applyFill="1" applyBorder="1"/>
    <xf numFmtId="0" fontId="1" fillId="2" borderId="0" xfId="0" applyFont="1" applyFill="1" applyBorder="1" applyAlignment="1">
      <alignment horizontal="center"/>
    </xf>
    <xf numFmtId="4" fontId="0" fillId="8" borderId="0" xfId="0" applyNumberFormat="1" applyFill="1"/>
    <xf numFmtId="3" fontId="0" fillId="2" borderId="0" xfId="0" applyNumberFormat="1" applyFill="1" applyAlignment="1">
      <alignment horizontal="center"/>
    </xf>
    <xf numFmtId="4" fontId="1" fillId="2" borderId="10" xfId="0" applyNumberFormat="1" applyFont="1" applyFill="1" applyBorder="1"/>
    <xf numFmtId="4" fontId="1" fillId="2" borderId="7" xfId="0" applyNumberFormat="1" applyFont="1" applyFill="1" applyBorder="1"/>
    <xf numFmtId="4" fontId="1" fillId="2" borderId="0" xfId="0" applyNumberFormat="1" applyFont="1" applyFill="1"/>
    <xf numFmtId="3" fontId="0" fillId="2" borderId="35" xfId="0" applyNumberFormat="1" applyFill="1" applyBorder="1" applyAlignment="1">
      <alignment horizontal="center"/>
    </xf>
  </cellXfs>
  <cellStyles count="3">
    <cellStyle name="Monétaire" xfId="1" builtinId="4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D6927-CA43-4DBA-AA0D-BEFC8B38D7E5}">
  <sheetPr>
    <pageSetUpPr fitToPage="1"/>
  </sheetPr>
  <dimension ref="A1:N59"/>
  <sheetViews>
    <sheetView tabSelected="1" workbookViewId="0">
      <selection activeCell="H59" sqref="H59"/>
    </sheetView>
  </sheetViews>
  <sheetFormatPr baseColWidth="10" defaultRowHeight="15" x14ac:dyDescent="0.25"/>
  <cols>
    <col min="1" max="1" width="23.7109375" customWidth="1"/>
    <col min="2" max="2" width="45.5703125" bestFit="1" customWidth="1"/>
    <col min="3" max="3" width="16.5703125" style="19" customWidth="1"/>
    <col min="4" max="4" width="11.42578125" style="19"/>
    <col min="5" max="5" width="13.7109375" style="2" customWidth="1"/>
    <col min="6" max="6" width="11.42578125" customWidth="1"/>
    <col min="7" max="8" width="19.5703125" customWidth="1"/>
    <col min="9" max="9" width="0" hidden="1" customWidth="1"/>
    <col min="10" max="10" width="17.7109375" customWidth="1"/>
    <col min="12" max="12" width="22.7109375" customWidth="1"/>
    <col min="13" max="13" width="33.7109375" bestFit="1" customWidth="1"/>
  </cols>
  <sheetData>
    <row r="1" spans="1:14" ht="18.75" x14ac:dyDescent="0.3">
      <c r="A1" s="86" t="s">
        <v>76</v>
      </c>
      <c r="B1" s="86"/>
      <c r="C1" s="86"/>
      <c r="D1" s="86"/>
      <c r="E1" s="86"/>
      <c r="F1" s="86"/>
      <c r="L1" s="1"/>
      <c r="M1" s="2"/>
    </row>
    <row r="2" spans="1:14" ht="18.75" x14ac:dyDescent="0.3">
      <c r="L2" s="1"/>
      <c r="M2" s="2"/>
    </row>
    <row r="3" spans="1:14" x14ac:dyDescent="0.25">
      <c r="M3" s="2"/>
    </row>
    <row r="4" spans="1:14" x14ac:dyDescent="0.25">
      <c r="A4" s="3" t="s">
        <v>0</v>
      </c>
      <c r="B4" s="3" t="s">
        <v>1</v>
      </c>
      <c r="C4" s="3" t="s">
        <v>2</v>
      </c>
      <c r="D4" s="3" t="s">
        <v>14</v>
      </c>
      <c r="E4" s="4" t="s">
        <v>3</v>
      </c>
      <c r="F4" s="3" t="s">
        <v>24</v>
      </c>
      <c r="G4" s="3" t="s">
        <v>13</v>
      </c>
      <c r="H4" s="3" t="s">
        <v>49</v>
      </c>
      <c r="I4" s="3" t="s">
        <v>29</v>
      </c>
      <c r="J4" s="109" t="s">
        <v>105</v>
      </c>
      <c r="L4" s="3"/>
      <c r="M4" s="4"/>
    </row>
    <row r="5" spans="1:14" x14ac:dyDescent="0.25">
      <c r="A5" s="16" t="s">
        <v>4</v>
      </c>
      <c r="B5" s="5"/>
      <c r="C5" s="82"/>
      <c r="D5" s="72"/>
      <c r="E5" s="6"/>
      <c r="F5" s="70">
        <f>$N$18*E5</f>
        <v>0</v>
      </c>
      <c r="G5" s="70">
        <f>$N$19*E5</f>
        <v>0</v>
      </c>
      <c r="H5" s="70">
        <f>$N$20*E5</f>
        <v>0</v>
      </c>
      <c r="I5" s="70">
        <f>$M$21*E5</f>
        <v>0</v>
      </c>
      <c r="J5" s="70">
        <v>0</v>
      </c>
      <c r="L5" s="5"/>
      <c r="M5" s="6"/>
    </row>
    <row r="6" spans="1:14" x14ac:dyDescent="0.25">
      <c r="A6" s="18" t="s">
        <v>4</v>
      </c>
      <c r="B6" s="5" t="s">
        <v>85</v>
      </c>
      <c r="C6" s="82">
        <v>45973</v>
      </c>
      <c r="D6" s="71"/>
      <c r="E6" s="6">
        <v>590</v>
      </c>
      <c r="F6" s="73">
        <f>$N$18*E6</f>
        <v>203.54999999999998</v>
      </c>
      <c r="G6" s="73">
        <f>$N$19*E6</f>
        <v>169.625</v>
      </c>
      <c r="H6" s="73">
        <f>$N$20*E6</f>
        <v>216.82499999999999</v>
      </c>
      <c r="I6" s="73">
        <f>$M$21*E6</f>
        <v>76.7</v>
      </c>
      <c r="J6" s="108">
        <f>216.825/2</f>
        <v>108.41249999999999</v>
      </c>
      <c r="L6" s="5"/>
      <c r="M6" s="6"/>
    </row>
    <row r="7" spans="1:14" x14ac:dyDescent="0.25">
      <c r="A7" s="13"/>
      <c r="B7" s="5"/>
      <c r="C7" s="82"/>
      <c r="D7" s="20"/>
      <c r="E7" s="6"/>
      <c r="F7" s="12"/>
      <c r="G7" s="12">
        <f>E7/2</f>
        <v>0</v>
      </c>
      <c r="H7" s="12"/>
      <c r="I7" s="12">
        <v>0</v>
      </c>
      <c r="J7" s="12"/>
      <c r="L7" s="5"/>
      <c r="M7" s="6"/>
    </row>
    <row r="8" spans="1:14" x14ac:dyDescent="0.25">
      <c r="A8" s="16" t="s">
        <v>5</v>
      </c>
      <c r="B8" s="81" t="s">
        <v>91</v>
      </c>
      <c r="C8" s="84">
        <v>46132</v>
      </c>
      <c r="D8" s="111" t="s">
        <v>16</v>
      </c>
      <c r="E8" s="80">
        <v>654.28</v>
      </c>
      <c r="F8" s="113">
        <f>E8*N18</f>
        <v>225.72659999999996</v>
      </c>
      <c r="G8" s="114">
        <f>E8*N19</f>
        <v>188.10549999999998</v>
      </c>
      <c r="H8" s="113">
        <f>E8*N20</f>
        <v>240.44789999999998</v>
      </c>
      <c r="I8" s="114"/>
      <c r="J8" s="113">
        <v>240.44789999999998</v>
      </c>
      <c r="M8" s="2"/>
    </row>
    <row r="9" spans="1:14" x14ac:dyDescent="0.25">
      <c r="A9" s="14" t="s">
        <v>6</v>
      </c>
      <c r="B9" s="5" t="s">
        <v>104</v>
      </c>
      <c r="C9" s="82">
        <v>46023</v>
      </c>
      <c r="D9" s="21" t="s">
        <v>16</v>
      </c>
      <c r="E9" s="6">
        <f>29.17</f>
        <v>29.17</v>
      </c>
      <c r="F9" s="12">
        <f t="shared" ref="F9:F20" si="0">$N$18*E9</f>
        <v>10.063649999999999</v>
      </c>
      <c r="G9" s="12">
        <f t="shared" ref="G9:G20" si="1">$N$19*E9</f>
        <v>8.3863749999999992</v>
      </c>
      <c r="H9" s="12">
        <f t="shared" ref="H9:J20" si="2">$N$20*E9</f>
        <v>10.719975</v>
      </c>
      <c r="I9" s="12">
        <f>$M$21*E9</f>
        <v>3.7921000000000005</v>
      </c>
      <c r="J9" s="12">
        <v>10.719975</v>
      </c>
    </row>
    <row r="10" spans="1:14" x14ac:dyDescent="0.25">
      <c r="A10" s="15"/>
      <c r="B10" s="5" t="s">
        <v>104</v>
      </c>
      <c r="C10" s="82">
        <v>46054</v>
      </c>
      <c r="D10" s="22"/>
      <c r="E10" s="6">
        <v>29.17</v>
      </c>
      <c r="F10" s="12">
        <f t="shared" si="0"/>
        <v>10.063649999999999</v>
      </c>
      <c r="G10" s="12">
        <f t="shared" si="1"/>
        <v>8.3863749999999992</v>
      </c>
      <c r="H10" s="12">
        <f t="shared" si="2"/>
        <v>10.719975</v>
      </c>
      <c r="I10" s="12">
        <f>$M$21*E10</f>
        <v>3.7921000000000005</v>
      </c>
      <c r="J10" s="12">
        <v>10.719975</v>
      </c>
    </row>
    <row r="11" spans="1:14" x14ac:dyDescent="0.25">
      <c r="A11" s="15"/>
      <c r="B11" s="5" t="s">
        <v>104</v>
      </c>
      <c r="C11" s="82">
        <v>46082</v>
      </c>
      <c r="D11" s="22"/>
      <c r="E11" s="6">
        <v>29.17</v>
      </c>
      <c r="F11" s="12">
        <f t="shared" si="0"/>
        <v>10.063649999999999</v>
      </c>
      <c r="G11" s="12">
        <f t="shared" si="1"/>
        <v>8.3863749999999992</v>
      </c>
      <c r="H11" s="12">
        <f t="shared" si="2"/>
        <v>10.719975</v>
      </c>
      <c r="I11" s="12">
        <f>$M$21*E11</f>
        <v>3.7921000000000005</v>
      </c>
      <c r="J11" s="12">
        <v>10.719975</v>
      </c>
    </row>
    <row r="12" spans="1:14" x14ac:dyDescent="0.25">
      <c r="A12" s="15"/>
      <c r="B12" s="5" t="s">
        <v>104</v>
      </c>
      <c r="C12" s="82">
        <v>46113</v>
      </c>
      <c r="D12" s="22"/>
      <c r="E12" s="6">
        <v>29.17</v>
      </c>
      <c r="F12" s="12">
        <f t="shared" si="0"/>
        <v>10.063649999999999</v>
      </c>
      <c r="G12" s="12">
        <f t="shared" si="1"/>
        <v>8.3863749999999992</v>
      </c>
      <c r="H12" s="12">
        <f t="shared" si="2"/>
        <v>10.719975</v>
      </c>
      <c r="I12" s="12">
        <f>$M$21*E12</f>
        <v>3.7921000000000005</v>
      </c>
      <c r="J12" s="12">
        <v>10.719975</v>
      </c>
      <c r="L12" s="5" t="s">
        <v>23</v>
      </c>
      <c r="M12" s="24">
        <v>1</v>
      </c>
      <c r="N12" s="5" t="s">
        <v>15</v>
      </c>
    </row>
    <row r="13" spans="1:14" x14ac:dyDescent="0.25">
      <c r="A13" s="15"/>
      <c r="B13" s="5" t="s">
        <v>104</v>
      </c>
      <c r="C13" s="82">
        <v>46143</v>
      </c>
      <c r="D13" s="22"/>
      <c r="E13" s="6">
        <v>29.17</v>
      </c>
      <c r="F13" s="12">
        <f t="shared" si="0"/>
        <v>10.063649999999999</v>
      </c>
      <c r="G13" s="12">
        <f t="shared" si="1"/>
        <v>8.3863749999999992</v>
      </c>
      <c r="H13" s="12">
        <f t="shared" si="2"/>
        <v>10.719975</v>
      </c>
      <c r="I13" s="12"/>
      <c r="J13" s="12">
        <v>10.719975</v>
      </c>
      <c r="L13" s="5"/>
      <c r="M13" s="24"/>
      <c r="N13" s="5"/>
    </row>
    <row r="14" spans="1:14" x14ac:dyDescent="0.25">
      <c r="A14" s="15"/>
      <c r="B14" s="5" t="s">
        <v>104</v>
      </c>
      <c r="C14" s="82">
        <v>46174</v>
      </c>
      <c r="D14" s="22"/>
      <c r="E14" s="6">
        <v>29.17</v>
      </c>
      <c r="F14" s="12">
        <f t="shared" si="0"/>
        <v>10.063649999999999</v>
      </c>
      <c r="G14" s="12">
        <f t="shared" si="1"/>
        <v>8.3863749999999992</v>
      </c>
      <c r="H14" s="12">
        <f t="shared" si="2"/>
        <v>10.719975</v>
      </c>
      <c r="I14" s="12">
        <f>$M$21*E14</f>
        <v>3.7921000000000005</v>
      </c>
      <c r="J14" s="12">
        <v>10.719975</v>
      </c>
      <c r="L14" s="5"/>
      <c r="M14" s="24"/>
      <c r="N14" s="5"/>
    </row>
    <row r="15" spans="1:14" x14ac:dyDescent="0.25">
      <c r="A15" s="15"/>
      <c r="B15" s="5" t="s">
        <v>104</v>
      </c>
      <c r="C15" s="82">
        <v>46204</v>
      </c>
      <c r="D15" s="22"/>
      <c r="E15" s="6">
        <v>29.17</v>
      </c>
      <c r="F15" s="12">
        <f t="shared" si="0"/>
        <v>10.063649999999999</v>
      </c>
      <c r="G15" s="12">
        <f t="shared" si="1"/>
        <v>8.3863749999999992</v>
      </c>
      <c r="H15" s="12">
        <f t="shared" si="2"/>
        <v>10.719975</v>
      </c>
      <c r="I15" s="12"/>
      <c r="J15" s="12">
        <v>10.719975</v>
      </c>
      <c r="L15" s="5"/>
      <c r="M15" s="24"/>
      <c r="N15" s="5"/>
    </row>
    <row r="16" spans="1:14" x14ac:dyDescent="0.25">
      <c r="A16" s="15"/>
      <c r="B16" s="5" t="s">
        <v>104</v>
      </c>
      <c r="C16" s="82">
        <v>46235</v>
      </c>
      <c r="D16" s="22"/>
      <c r="E16" s="6">
        <v>29.17</v>
      </c>
      <c r="F16" s="12">
        <f t="shared" si="0"/>
        <v>10.063649999999999</v>
      </c>
      <c r="G16" s="12">
        <f t="shared" si="1"/>
        <v>8.3863749999999992</v>
      </c>
      <c r="H16" s="12">
        <f t="shared" si="2"/>
        <v>10.719975</v>
      </c>
      <c r="I16" s="12"/>
      <c r="J16" s="12">
        <v>0</v>
      </c>
      <c r="L16" s="5"/>
      <c r="M16" s="24"/>
      <c r="N16" s="5"/>
    </row>
    <row r="17" spans="1:14" x14ac:dyDescent="0.25">
      <c r="A17" s="15"/>
      <c r="B17" s="5" t="s">
        <v>104</v>
      </c>
      <c r="C17" s="82">
        <v>46266</v>
      </c>
      <c r="D17" s="22"/>
      <c r="E17" s="6">
        <v>29.17</v>
      </c>
      <c r="F17" s="12">
        <f t="shared" si="0"/>
        <v>10.063649999999999</v>
      </c>
      <c r="G17" s="12">
        <f t="shared" si="1"/>
        <v>8.3863749999999992</v>
      </c>
      <c r="H17" s="12">
        <f t="shared" si="2"/>
        <v>10.719975</v>
      </c>
      <c r="I17" s="12"/>
      <c r="J17" s="12">
        <v>0</v>
      </c>
      <c r="L17" s="5"/>
      <c r="M17" s="24"/>
      <c r="N17" s="5"/>
    </row>
    <row r="18" spans="1:14" x14ac:dyDescent="0.25">
      <c r="A18" s="15"/>
      <c r="B18" s="5" t="s">
        <v>104</v>
      </c>
      <c r="C18" s="82">
        <v>46296</v>
      </c>
      <c r="D18" s="22"/>
      <c r="E18" s="6">
        <v>29.17</v>
      </c>
      <c r="F18" s="12">
        <f t="shared" si="0"/>
        <v>10.063649999999999</v>
      </c>
      <c r="G18" s="12">
        <f t="shared" si="1"/>
        <v>8.3863749999999992</v>
      </c>
      <c r="H18" s="12">
        <f t="shared" si="2"/>
        <v>10.719975</v>
      </c>
      <c r="I18" s="12"/>
      <c r="J18" s="12">
        <v>0</v>
      </c>
      <c r="L18" s="5" t="s">
        <v>24</v>
      </c>
      <c r="M18" s="24">
        <v>0.3</v>
      </c>
      <c r="N18" s="58">
        <v>0.34499999999999997</v>
      </c>
    </row>
    <row r="19" spans="1:14" x14ac:dyDescent="0.25">
      <c r="A19" s="15"/>
      <c r="B19" s="5" t="s">
        <v>104</v>
      </c>
      <c r="C19" s="82">
        <v>46327</v>
      </c>
      <c r="D19" s="22"/>
      <c r="E19" s="6">
        <v>29.17</v>
      </c>
      <c r="F19" s="12">
        <f t="shared" si="0"/>
        <v>10.063649999999999</v>
      </c>
      <c r="G19" s="12">
        <f t="shared" si="1"/>
        <v>8.3863749999999992</v>
      </c>
      <c r="H19" s="12">
        <f t="shared" si="2"/>
        <v>10.719975</v>
      </c>
      <c r="I19" s="12"/>
      <c r="J19" s="12">
        <v>0</v>
      </c>
      <c r="L19" s="5" t="s">
        <v>13</v>
      </c>
      <c r="M19" s="24">
        <v>0.25</v>
      </c>
      <c r="N19" s="58">
        <v>0.28749999999999998</v>
      </c>
    </row>
    <row r="20" spans="1:14" x14ac:dyDescent="0.25">
      <c r="A20" s="15"/>
      <c r="B20" s="5" t="s">
        <v>104</v>
      </c>
      <c r="C20" s="82">
        <v>46357</v>
      </c>
      <c r="D20" s="22"/>
      <c r="E20" s="6">
        <v>29.17</v>
      </c>
      <c r="F20" s="12">
        <f t="shared" si="0"/>
        <v>10.063649999999999</v>
      </c>
      <c r="G20" s="12">
        <f t="shared" si="1"/>
        <v>8.3863749999999992</v>
      </c>
      <c r="H20" s="12">
        <f t="shared" si="2"/>
        <v>10.719975</v>
      </c>
      <c r="I20" s="12">
        <f>$M$21*E20</f>
        <v>3.7921000000000005</v>
      </c>
      <c r="J20" s="12">
        <v>0</v>
      </c>
      <c r="L20" s="5" t="s">
        <v>25</v>
      </c>
      <c r="M20" s="24">
        <v>0.32</v>
      </c>
      <c r="N20" s="58">
        <v>0.36749999999999999</v>
      </c>
    </row>
    <row r="21" spans="1:14" x14ac:dyDescent="0.25">
      <c r="A21" s="16" t="s">
        <v>6</v>
      </c>
      <c r="B21" s="5" t="s">
        <v>92</v>
      </c>
      <c r="C21" s="82">
        <v>45700</v>
      </c>
      <c r="D21" s="21" t="s">
        <v>15</v>
      </c>
      <c r="E21" s="6">
        <v>7162.96</v>
      </c>
      <c r="F21" s="59">
        <f>Électricité!G15</f>
        <v>2412.4576341587499</v>
      </c>
      <c r="G21" s="12">
        <f>Électricité!G16</f>
        <v>3467.447335254114</v>
      </c>
      <c r="H21" s="12">
        <f>Électricité!G20</f>
        <v>1283.0550305871359</v>
      </c>
      <c r="I21" s="12"/>
      <c r="J21" s="12">
        <v>1283.0550305871359</v>
      </c>
      <c r="L21" s="10" t="s">
        <v>26</v>
      </c>
      <c r="M21" s="57">
        <v>0.13</v>
      </c>
      <c r="N21" t="s">
        <v>51</v>
      </c>
    </row>
    <row r="22" spans="1:14" x14ac:dyDescent="0.25">
      <c r="A22" s="17"/>
      <c r="B22" s="5" t="s">
        <v>93</v>
      </c>
      <c r="C22" s="82">
        <v>45728</v>
      </c>
      <c r="D22" s="22"/>
      <c r="E22" s="6">
        <v>4497.3599999999997</v>
      </c>
      <c r="F22" s="59">
        <f>Électricité!O15</f>
        <v>1731.3150665299199</v>
      </c>
      <c r="G22" s="12">
        <f>Électricité!O16</f>
        <v>1926.778854601396</v>
      </c>
      <c r="H22" s="12">
        <f>Électricité!O20</f>
        <v>839.26607886868362</v>
      </c>
      <c r="I22" s="12"/>
      <c r="J22" s="12">
        <v>839.26607886868362</v>
      </c>
    </row>
    <row r="23" spans="1:14" x14ac:dyDescent="0.25">
      <c r="A23" s="17"/>
      <c r="B23" s="5" t="s">
        <v>94</v>
      </c>
      <c r="C23" s="82">
        <v>45749</v>
      </c>
      <c r="D23" s="22"/>
      <c r="E23" s="6">
        <v>2552.4899999999998</v>
      </c>
      <c r="F23" s="59">
        <f>Électricité!G30</f>
        <v>1316.5737166720392</v>
      </c>
      <c r="G23" s="12">
        <f>Électricité!G31</f>
        <v>842.46075319128352</v>
      </c>
      <c r="H23" s="12">
        <f>Électricité!G35</f>
        <v>393.45553013667717</v>
      </c>
      <c r="I23" s="12"/>
      <c r="J23" s="12">
        <v>393.45553013667717</v>
      </c>
    </row>
    <row r="24" spans="1:14" x14ac:dyDescent="0.25">
      <c r="A24" s="17"/>
      <c r="B24" s="5" t="s">
        <v>95</v>
      </c>
      <c r="C24" s="82">
        <v>45779</v>
      </c>
      <c r="D24" s="22"/>
      <c r="E24" s="6">
        <v>1248.45</v>
      </c>
      <c r="F24" s="59">
        <f>Électricité!O30</f>
        <v>773.21826225114864</v>
      </c>
      <c r="G24" s="12">
        <f>Électricité!O31</f>
        <v>346.0515763782542</v>
      </c>
      <c r="H24" s="12">
        <f>Électricité!O35</f>
        <v>129.18016137059726</v>
      </c>
      <c r="I24" s="12"/>
      <c r="J24" s="12">
        <v>129.18016137059726</v>
      </c>
    </row>
    <row r="25" spans="1:14" x14ac:dyDescent="0.25">
      <c r="A25" s="17"/>
      <c r="B25" s="5" t="s">
        <v>96</v>
      </c>
      <c r="C25" s="82">
        <v>45811</v>
      </c>
      <c r="D25" s="22"/>
      <c r="E25" s="6">
        <v>1272.4000000000001</v>
      </c>
      <c r="F25" s="59">
        <f>Électricité!G45</f>
        <v>786.26335083894219</v>
      </c>
      <c r="G25" s="12">
        <f>Électricité!G46</f>
        <v>282.40911366006253</v>
      </c>
      <c r="H25" s="12">
        <f>Électricité!G50</f>
        <v>203.72753550099537</v>
      </c>
      <c r="I25" s="12"/>
      <c r="J25" s="12">
        <v>203.72753550099537</v>
      </c>
      <c r="L25" s="2"/>
    </row>
    <row r="26" spans="1:14" x14ac:dyDescent="0.25">
      <c r="A26" s="17"/>
      <c r="B26" s="81" t="s">
        <v>97</v>
      </c>
      <c r="C26" s="84"/>
      <c r="D26" s="111"/>
      <c r="E26" s="80"/>
      <c r="F26" s="112">
        <v>0</v>
      </c>
      <c r="G26" s="61">
        <v>0</v>
      </c>
      <c r="H26" s="61">
        <v>0</v>
      </c>
      <c r="I26" s="61"/>
      <c r="J26" s="61">
        <v>0</v>
      </c>
      <c r="L26" s="2"/>
    </row>
    <row r="27" spans="1:14" x14ac:dyDescent="0.25">
      <c r="A27" s="17"/>
      <c r="B27" s="5" t="s">
        <v>98</v>
      </c>
      <c r="C27" s="82"/>
      <c r="D27" s="22"/>
      <c r="E27" s="6"/>
      <c r="F27" s="59">
        <v>0</v>
      </c>
      <c r="G27" s="12">
        <v>0</v>
      </c>
      <c r="H27" s="12">
        <v>0</v>
      </c>
      <c r="I27" s="12"/>
      <c r="J27" s="12">
        <v>0</v>
      </c>
    </row>
    <row r="28" spans="1:14" x14ac:dyDescent="0.25">
      <c r="A28" s="17"/>
      <c r="B28" s="5" t="s">
        <v>99</v>
      </c>
      <c r="C28" s="82"/>
      <c r="D28" s="22"/>
      <c r="E28" s="6"/>
      <c r="F28" s="59">
        <v>0</v>
      </c>
      <c r="G28" s="12">
        <v>0</v>
      </c>
      <c r="H28" s="12">
        <v>0</v>
      </c>
      <c r="I28" s="12"/>
      <c r="J28" s="12">
        <v>0</v>
      </c>
    </row>
    <row r="29" spans="1:14" x14ac:dyDescent="0.25">
      <c r="A29" s="17"/>
      <c r="B29" s="5" t="s">
        <v>100</v>
      </c>
      <c r="C29" s="82"/>
      <c r="D29" s="22"/>
      <c r="E29" s="6"/>
      <c r="F29" s="59">
        <v>0</v>
      </c>
      <c r="G29" s="12">
        <v>0</v>
      </c>
      <c r="H29" s="12">
        <v>0</v>
      </c>
      <c r="I29" s="12"/>
      <c r="J29" s="12">
        <v>0</v>
      </c>
    </row>
    <row r="30" spans="1:14" x14ac:dyDescent="0.25">
      <c r="A30" s="17"/>
      <c r="B30" s="5" t="s">
        <v>101</v>
      </c>
      <c r="C30" s="82"/>
      <c r="D30" s="22"/>
      <c r="E30" s="6"/>
      <c r="F30" s="59">
        <v>0</v>
      </c>
      <c r="G30" s="12">
        <v>0</v>
      </c>
      <c r="H30" s="12">
        <v>0</v>
      </c>
      <c r="I30" s="12"/>
      <c r="J30" s="12">
        <v>0</v>
      </c>
    </row>
    <row r="31" spans="1:14" x14ac:dyDescent="0.25">
      <c r="A31" s="9"/>
      <c r="B31" s="5" t="s">
        <v>102</v>
      </c>
      <c r="C31" s="82"/>
      <c r="E31" s="6"/>
      <c r="F31" s="59">
        <v>0</v>
      </c>
      <c r="G31" s="12">
        <v>0</v>
      </c>
      <c r="H31" s="12">
        <v>0</v>
      </c>
      <c r="J31" s="12">
        <v>0</v>
      </c>
    </row>
    <row r="32" spans="1:14" s="68" customFormat="1" x14ac:dyDescent="0.25">
      <c r="A32" s="18"/>
      <c r="B32" s="5" t="s">
        <v>103</v>
      </c>
      <c r="C32" s="82"/>
      <c r="D32" s="74"/>
      <c r="E32" s="6"/>
      <c r="F32" s="59">
        <v>0</v>
      </c>
      <c r="G32" s="12">
        <v>0</v>
      </c>
      <c r="H32" s="12">
        <v>0</v>
      </c>
      <c r="I32" s="12"/>
      <c r="J32" s="12">
        <v>0</v>
      </c>
      <c r="L32" s="63"/>
      <c r="M32" s="64"/>
      <c r="N32" s="63"/>
    </row>
    <row r="33" spans="1:14" s="68" customFormat="1" x14ac:dyDescent="0.25">
      <c r="A33" s="13" t="s">
        <v>7</v>
      </c>
      <c r="B33" s="5" t="s">
        <v>78</v>
      </c>
      <c r="C33" s="82">
        <v>46009</v>
      </c>
      <c r="D33" s="23" t="s">
        <v>16</v>
      </c>
      <c r="E33" s="6">
        <v>13946.04</v>
      </c>
      <c r="F33" s="12">
        <f>$N$18*E33</f>
        <v>4811.3837999999996</v>
      </c>
      <c r="G33" s="12">
        <f>$N$19*E33</f>
        <v>4009.4865</v>
      </c>
      <c r="H33" s="12">
        <f>$N$20*E33</f>
        <v>5125.1697000000004</v>
      </c>
      <c r="I33" s="12">
        <f>$M$21*E33</f>
        <v>1812.9852000000001</v>
      </c>
      <c r="J33" s="61">
        <f>5125.1697/2</f>
        <v>2562.5848500000002</v>
      </c>
      <c r="L33" s="63"/>
      <c r="M33" s="63"/>
      <c r="N33" s="63"/>
    </row>
    <row r="34" spans="1:14" s="68" customFormat="1" x14ac:dyDescent="0.25">
      <c r="A34" s="16" t="s">
        <v>17</v>
      </c>
      <c r="B34" s="63" t="s">
        <v>52</v>
      </c>
      <c r="C34" s="82">
        <v>45930</v>
      </c>
      <c r="D34" s="23"/>
      <c r="E34" s="6">
        <v>4800</v>
      </c>
      <c r="F34" s="12">
        <v>4800</v>
      </c>
      <c r="G34" s="12"/>
      <c r="H34" s="12"/>
      <c r="I34" s="12"/>
      <c r="J34" s="61"/>
      <c r="L34" s="63"/>
      <c r="M34" s="63"/>
      <c r="N34" s="63"/>
    </row>
    <row r="35" spans="1:14" s="68" customFormat="1" x14ac:dyDescent="0.25">
      <c r="A35" s="85" t="s">
        <v>17</v>
      </c>
      <c r="B35" s="63" t="s">
        <v>52</v>
      </c>
      <c r="C35" s="83">
        <v>45930</v>
      </c>
      <c r="D35" s="65" t="s">
        <v>16</v>
      </c>
      <c r="E35" s="66">
        <v>9400</v>
      </c>
      <c r="F35" s="67">
        <f>$N$18*E35</f>
        <v>3242.9999999999995</v>
      </c>
      <c r="G35" s="67">
        <f>$N$19*E35</f>
        <v>2702.5</v>
      </c>
      <c r="H35" s="67">
        <f>$N$20*E35</f>
        <v>3454.5</v>
      </c>
      <c r="I35" s="67">
        <f>$M$21*E35</f>
        <v>1222</v>
      </c>
      <c r="J35" s="61">
        <f>3454.5/2</f>
        <v>1727.25</v>
      </c>
      <c r="L35" s="63"/>
      <c r="M35" s="63"/>
      <c r="N35" s="63"/>
    </row>
    <row r="36" spans="1:14" s="68" customFormat="1" x14ac:dyDescent="0.25">
      <c r="A36" s="62" t="s">
        <v>22</v>
      </c>
      <c r="B36" s="63" t="s">
        <v>53</v>
      </c>
      <c r="C36" s="83"/>
      <c r="D36" s="65" t="s">
        <v>16</v>
      </c>
      <c r="E36" s="66">
        <f>5187/3</f>
        <v>1729</v>
      </c>
      <c r="F36" s="67">
        <f>$N$18*E36</f>
        <v>596.505</v>
      </c>
      <c r="G36" s="67">
        <f>$N$19*E36</f>
        <v>497.08749999999998</v>
      </c>
      <c r="H36" s="67">
        <f>$N$20*E36</f>
        <v>635.40750000000003</v>
      </c>
      <c r="I36" s="67">
        <f>$M$21*E36</f>
        <v>224.77</v>
      </c>
      <c r="J36" s="61">
        <f>635.4075/2</f>
        <v>317.70375000000001</v>
      </c>
      <c r="L36" s="63"/>
      <c r="M36" s="63"/>
      <c r="N36" s="63"/>
    </row>
    <row r="37" spans="1:14" s="68" customFormat="1" x14ac:dyDescent="0.25">
      <c r="A37" s="62" t="s">
        <v>21</v>
      </c>
      <c r="B37" s="63" t="s">
        <v>54</v>
      </c>
      <c r="C37" s="83"/>
      <c r="D37" s="65" t="s">
        <v>16</v>
      </c>
      <c r="E37" s="66">
        <v>1171</v>
      </c>
      <c r="F37" s="67">
        <f>$N$18*E37</f>
        <v>403.99499999999995</v>
      </c>
      <c r="G37" s="67">
        <f>$N$19*E37</f>
        <v>336.66249999999997</v>
      </c>
      <c r="H37" s="67">
        <f>$N$20*E37</f>
        <v>430.34249999999997</v>
      </c>
      <c r="I37" s="67">
        <f>$M$21*E37</f>
        <v>152.23000000000002</v>
      </c>
      <c r="J37" s="61">
        <f>430.3425/2</f>
        <v>215.17124999999999</v>
      </c>
      <c r="L37" s="63"/>
      <c r="M37" s="63"/>
      <c r="N37" s="63"/>
    </row>
    <row r="38" spans="1:14" s="68" customFormat="1" x14ac:dyDescent="0.25">
      <c r="A38" s="62" t="s">
        <v>19</v>
      </c>
      <c r="B38" s="63" t="s">
        <v>18</v>
      </c>
      <c r="C38" s="83" t="s">
        <v>24</v>
      </c>
      <c r="D38" s="65" t="s">
        <v>16</v>
      </c>
      <c r="E38" s="66">
        <v>0</v>
      </c>
      <c r="F38" s="67">
        <f>$N$18*E38</f>
        <v>0</v>
      </c>
      <c r="G38" s="67">
        <f>$N$19*E38</f>
        <v>0</v>
      </c>
      <c r="H38" s="67">
        <f>$N$20*E38</f>
        <v>0</v>
      </c>
      <c r="I38" s="67">
        <f>$M$21*E38</f>
        <v>0</v>
      </c>
      <c r="J38" s="61">
        <v>0</v>
      </c>
      <c r="L38" s="63"/>
      <c r="M38" s="63"/>
      <c r="N38" s="63"/>
    </row>
    <row r="39" spans="1:14" s="68" customFormat="1" x14ac:dyDescent="0.25">
      <c r="A39" s="62" t="s">
        <v>28</v>
      </c>
      <c r="B39" s="63" t="s">
        <v>20</v>
      </c>
      <c r="C39" s="83" t="s">
        <v>24</v>
      </c>
      <c r="D39" s="65" t="s">
        <v>16</v>
      </c>
      <c r="E39" s="66">
        <v>0</v>
      </c>
      <c r="F39" s="67">
        <f>$N$18*E39</f>
        <v>0</v>
      </c>
      <c r="G39" s="67">
        <f>$N$19*E39</f>
        <v>0</v>
      </c>
      <c r="H39" s="67">
        <f>$N$20*E39</f>
        <v>0</v>
      </c>
      <c r="I39" s="67">
        <f>$M$21*E39</f>
        <v>0</v>
      </c>
      <c r="J39" s="61">
        <v>0</v>
      </c>
      <c r="L39" s="63"/>
      <c r="M39" s="63"/>
      <c r="N39" s="63"/>
    </row>
    <row r="40" spans="1:14" x14ac:dyDescent="0.25">
      <c r="A40" s="62" t="s">
        <v>59</v>
      </c>
      <c r="B40" s="63" t="s">
        <v>60</v>
      </c>
      <c r="C40" s="83" t="s">
        <v>61</v>
      </c>
      <c r="D40" s="65" t="s">
        <v>16</v>
      </c>
      <c r="E40" s="66"/>
      <c r="F40" s="67">
        <v>6000</v>
      </c>
      <c r="G40" s="67">
        <v>5052</v>
      </c>
      <c r="H40" s="67">
        <v>6159</v>
      </c>
      <c r="I40" s="67"/>
      <c r="J40" s="61">
        <f>6159/2</f>
        <v>3079.5</v>
      </c>
      <c r="L40" s="5"/>
      <c r="M40" s="5"/>
      <c r="N40" s="5"/>
    </row>
    <row r="41" spans="1:14" x14ac:dyDescent="0.25">
      <c r="A41" s="62" t="s">
        <v>30</v>
      </c>
      <c r="B41" s="63" t="s">
        <v>64</v>
      </c>
      <c r="C41" s="83">
        <v>46149</v>
      </c>
      <c r="D41" s="65" t="s">
        <v>16</v>
      </c>
      <c r="E41" s="66">
        <v>2640</v>
      </c>
      <c r="F41" s="67">
        <f>$N$18*E41</f>
        <v>910.8</v>
      </c>
      <c r="G41" s="67">
        <f>$N$19*E41</f>
        <v>758.99999999999989</v>
      </c>
      <c r="H41" s="67">
        <f>$N$20*E41</f>
        <v>970.19999999999993</v>
      </c>
      <c r="I41" s="67">
        <f>$M$21*E41</f>
        <v>343.2</v>
      </c>
      <c r="J41" s="61">
        <f>970.2/2</f>
        <v>485.1</v>
      </c>
    </row>
    <row r="42" spans="1:14" x14ac:dyDescent="0.25">
      <c r="A42" s="75" t="s">
        <v>9</v>
      </c>
      <c r="B42" s="5" t="s">
        <v>86</v>
      </c>
      <c r="C42" s="82"/>
      <c r="D42" s="20">
        <v>100</v>
      </c>
      <c r="E42" s="6">
        <v>4611.24</v>
      </c>
      <c r="F42" s="12"/>
      <c r="G42" s="12">
        <f>E42</f>
        <v>4611.24</v>
      </c>
      <c r="H42" s="67"/>
      <c r="I42" s="67"/>
      <c r="J42" s="67"/>
    </row>
    <row r="43" spans="1:14" x14ac:dyDescent="0.25">
      <c r="A43" s="76"/>
      <c r="B43" s="5"/>
      <c r="C43" s="83"/>
      <c r="D43" s="77"/>
      <c r="E43" s="78"/>
      <c r="F43" s="79"/>
      <c r="G43" s="79"/>
      <c r="H43" s="79"/>
      <c r="I43" s="79"/>
      <c r="J43" s="79"/>
      <c r="L43" s="2"/>
    </row>
    <row r="44" spans="1:14" x14ac:dyDescent="0.25">
      <c r="A44" s="14" t="s">
        <v>8</v>
      </c>
      <c r="B44" s="5" t="s">
        <v>87</v>
      </c>
      <c r="C44" s="82">
        <v>46084</v>
      </c>
      <c r="D44" s="21" t="s">
        <v>16</v>
      </c>
      <c r="E44" s="6">
        <v>12.52</v>
      </c>
      <c r="F44" s="12">
        <f t="shared" ref="F44:F53" si="3">$N$18*E44</f>
        <v>4.3193999999999999</v>
      </c>
      <c r="G44" s="12">
        <f t="shared" ref="G44:G53" si="4">$N$19*E44</f>
        <v>3.5994999999999995</v>
      </c>
      <c r="H44" s="12">
        <f t="shared" ref="H44:J53" si="5">$N$20*E44</f>
        <v>4.6010999999999997</v>
      </c>
      <c r="I44" s="12">
        <f>$M$21*E44</f>
        <v>1.6275999999999999</v>
      </c>
      <c r="J44" s="12">
        <v>4.6010999999999997</v>
      </c>
      <c r="L44" s="2"/>
    </row>
    <row r="45" spans="1:14" x14ac:dyDescent="0.25">
      <c r="A45" s="7"/>
      <c r="B45" s="5" t="s">
        <v>88</v>
      </c>
      <c r="C45" s="82">
        <v>46114</v>
      </c>
      <c r="D45" s="22"/>
      <c r="E45" s="11">
        <v>58.68</v>
      </c>
      <c r="F45" s="12">
        <f t="shared" si="3"/>
        <v>20.244599999999998</v>
      </c>
      <c r="G45" s="12">
        <f t="shared" si="4"/>
        <v>16.8705</v>
      </c>
      <c r="H45" s="12">
        <f t="shared" si="5"/>
        <v>21.564899999999998</v>
      </c>
      <c r="I45" s="12">
        <f>$M$21*E45</f>
        <v>7.6284000000000001</v>
      </c>
      <c r="J45" s="12">
        <v>21.564899999999998</v>
      </c>
      <c r="L45" s="2"/>
    </row>
    <row r="46" spans="1:14" x14ac:dyDescent="0.25">
      <c r="A46" s="7"/>
      <c r="B46" s="5" t="s">
        <v>89</v>
      </c>
      <c r="C46" s="82">
        <v>46147</v>
      </c>
      <c r="D46" s="22"/>
      <c r="E46" s="11">
        <v>90.49</v>
      </c>
      <c r="F46" s="12">
        <f t="shared" si="3"/>
        <v>31.219049999999996</v>
      </c>
      <c r="G46" s="12">
        <f t="shared" si="4"/>
        <v>26.015874999999998</v>
      </c>
      <c r="H46" s="12">
        <f t="shared" si="5"/>
        <v>33.255074999999998</v>
      </c>
      <c r="I46" s="12">
        <f>$M$21*E46</f>
        <v>11.7637</v>
      </c>
      <c r="J46" s="12">
        <v>33.255074999999998</v>
      </c>
      <c r="L46" s="2"/>
    </row>
    <row r="47" spans="1:14" x14ac:dyDescent="0.25">
      <c r="A47" s="7"/>
      <c r="B47" s="5" t="s">
        <v>90</v>
      </c>
      <c r="C47" s="82">
        <v>46175</v>
      </c>
      <c r="D47" s="22"/>
      <c r="E47" s="11">
        <v>82.08</v>
      </c>
      <c r="F47" s="12">
        <f t="shared" si="3"/>
        <v>28.317599999999999</v>
      </c>
      <c r="G47" s="12">
        <f t="shared" si="4"/>
        <v>23.597999999999999</v>
      </c>
      <c r="H47" s="12">
        <f t="shared" si="5"/>
        <v>30.164400000000001</v>
      </c>
      <c r="I47" s="12">
        <f>$M$21*E47</f>
        <v>10.670400000000001</v>
      </c>
      <c r="J47" s="12">
        <v>30.164400000000001</v>
      </c>
      <c r="L47" s="2"/>
    </row>
    <row r="48" spans="1:14" x14ac:dyDescent="0.25">
      <c r="A48" s="7"/>
      <c r="B48" s="81" t="s">
        <v>106</v>
      </c>
      <c r="C48" s="84"/>
      <c r="D48" s="115"/>
      <c r="E48" s="60"/>
      <c r="F48" s="61">
        <f t="shared" si="3"/>
        <v>0</v>
      </c>
      <c r="G48" s="61">
        <f t="shared" si="4"/>
        <v>0</v>
      </c>
      <c r="H48" s="61">
        <f t="shared" si="5"/>
        <v>0</v>
      </c>
      <c r="I48" s="61"/>
      <c r="J48" s="61">
        <v>0</v>
      </c>
      <c r="L48" s="2"/>
    </row>
    <row r="49" spans="1:12" x14ac:dyDescent="0.25">
      <c r="A49" s="7"/>
      <c r="B49" s="5"/>
      <c r="C49" s="82"/>
      <c r="D49" s="22"/>
      <c r="E49" s="11"/>
      <c r="F49" s="12">
        <f t="shared" si="3"/>
        <v>0</v>
      </c>
      <c r="G49" s="12">
        <f t="shared" si="4"/>
        <v>0</v>
      </c>
      <c r="H49" s="12">
        <f t="shared" si="5"/>
        <v>0</v>
      </c>
      <c r="I49" s="12"/>
      <c r="J49" s="12">
        <v>0</v>
      </c>
      <c r="L49" s="2"/>
    </row>
    <row r="50" spans="1:12" x14ac:dyDescent="0.25">
      <c r="A50" s="7"/>
      <c r="B50" s="5"/>
      <c r="C50" s="82"/>
      <c r="D50" s="22"/>
      <c r="E50" s="11"/>
      <c r="F50" s="12">
        <f t="shared" si="3"/>
        <v>0</v>
      </c>
      <c r="G50" s="12">
        <f t="shared" si="4"/>
        <v>0</v>
      </c>
      <c r="H50" s="12">
        <f t="shared" si="5"/>
        <v>0</v>
      </c>
      <c r="I50" s="12"/>
      <c r="J50" s="12">
        <v>0</v>
      </c>
    </row>
    <row r="51" spans="1:12" x14ac:dyDescent="0.25">
      <c r="A51" s="7"/>
      <c r="B51" s="5"/>
      <c r="C51" s="82"/>
      <c r="D51" s="22"/>
      <c r="E51" s="11"/>
      <c r="F51" s="12">
        <f t="shared" si="3"/>
        <v>0</v>
      </c>
      <c r="G51" s="12">
        <f t="shared" si="4"/>
        <v>0</v>
      </c>
      <c r="H51" s="12">
        <f t="shared" si="5"/>
        <v>0</v>
      </c>
      <c r="I51" s="12"/>
      <c r="J51" s="12">
        <v>0</v>
      </c>
    </row>
    <row r="52" spans="1:12" x14ac:dyDescent="0.25">
      <c r="A52" s="7"/>
      <c r="B52" s="5"/>
      <c r="C52" s="82"/>
      <c r="D52" s="22"/>
      <c r="E52" s="11"/>
      <c r="F52" s="12">
        <f t="shared" si="3"/>
        <v>0</v>
      </c>
      <c r="G52" s="12">
        <f t="shared" si="4"/>
        <v>0</v>
      </c>
      <c r="H52" s="12">
        <f t="shared" si="5"/>
        <v>0</v>
      </c>
      <c r="I52" s="12"/>
      <c r="J52" s="12">
        <v>0</v>
      </c>
    </row>
    <row r="53" spans="1:12" x14ac:dyDescent="0.25">
      <c r="A53" s="7"/>
      <c r="B53" s="5"/>
      <c r="C53" s="82"/>
      <c r="D53" s="22"/>
      <c r="E53" s="11"/>
      <c r="F53" s="12">
        <f t="shared" si="3"/>
        <v>0</v>
      </c>
      <c r="G53" s="12">
        <f t="shared" si="4"/>
        <v>0</v>
      </c>
      <c r="H53" s="12">
        <f t="shared" si="5"/>
        <v>0</v>
      </c>
      <c r="I53" s="12"/>
      <c r="J53" s="12">
        <v>0</v>
      </c>
    </row>
    <row r="54" spans="1:12" x14ac:dyDescent="0.25">
      <c r="A54" s="8"/>
      <c r="B54" s="63"/>
      <c r="C54" s="83"/>
      <c r="D54" s="106"/>
      <c r="E54" s="107"/>
      <c r="F54" s="67">
        <v>30</v>
      </c>
      <c r="G54" s="67">
        <v>30</v>
      </c>
      <c r="H54" s="67">
        <v>30</v>
      </c>
      <c r="I54" s="67">
        <f>$M$21*E54</f>
        <v>0</v>
      </c>
      <c r="J54" s="67">
        <v>30</v>
      </c>
    </row>
    <row r="55" spans="1:12" x14ac:dyDescent="0.25">
      <c r="D55" s="22"/>
      <c r="E55" s="6">
        <f>SUM(E5:E54)</f>
        <v>56869.03</v>
      </c>
      <c r="F55" s="12">
        <f>SUM(F5:F54)</f>
        <v>28449.652880450802</v>
      </c>
      <c r="G55" s="12">
        <f>SUM(G5:G54)</f>
        <v>25391.575008085114</v>
      </c>
      <c r="H55" s="12">
        <f>SUM(H5:H54)</f>
        <v>20328.802111464094</v>
      </c>
      <c r="I55" s="12">
        <f>SUM(I5:I54)</f>
        <v>3886.3278999999998</v>
      </c>
      <c r="J55" s="12">
        <f>SUM(J5:J54)</f>
        <v>11779.479886464087</v>
      </c>
    </row>
    <row r="56" spans="1:12" x14ac:dyDescent="0.25">
      <c r="D56" s="22"/>
    </row>
    <row r="57" spans="1:12" x14ac:dyDescent="0.25">
      <c r="D57" s="22"/>
      <c r="F57" s="68"/>
      <c r="G57" s="110"/>
    </row>
    <row r="58" spans="1:12" x14ac:dyDescent="0.25">
      <c r="D58" s="22"/>
    </row>
    <row r="59" spans="1:12" x14ac:dyDescent="0.25">
      <c r="D59" s="22"/>
      <c r="G59" s="69"/>
    </row>
  </sheetData>
  <mergeCells count="1">
    <mergeCell ref="A1:F1"/>
  </mergeCells>
  <phoneticPr fontId="5" type="noConversion"/>
  <pageMargins left="0.7" right="0.7" top="0.75" bottom="0.75" header="0.3" footer="0.3"/>
  <pageSetup paperSize="119" scale="38" orientation="landscape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87A52-049D-46A8-AC09-D436D9681C63}">
  <dimension ref="A1:H15"/>
  <sheetViews>
    <sheetView workbookViewId="0">
      <selection activeCell="C15" sqref="C15"/>
    </sheetView>
  </sheetViews>
  <sheetFormatPr baseColWidth="10" defaultRowHeight="15" x14ac:dyDescent="0.25"/>
  <cols>
    <col min="1" max="1" width="19.140625" bestFit="1" customWidth="1"/>
    <col min="3" max="3" width="26.5703125" customWidth="1"/>
    <col min="6" max="6" width="11.42578125" style="2"/>
  </cols>
  <sheetData>
    <row r="1" spans="1:8" x14ac:dyDescent="0.25">
      <c r="A1" t="s">
        <v>62</v>
      </c>
      <c r="B1">
        <v>23744</v>
      </c>
    </row>
    <row r="4" spans="1:8" x14ac:dyDescent="0.25">
      <c r="A4" s="5" t="s">
        <v>24</v>
      </c>
      <c r="B4" s="24">
        <v>0.3</v>
      </c>
      <c r="C4" s="25">
        <v>0.34499999999999997</v>
      </c>
      <c r="F4" s="2">
        <f>B1*C4</f>
        <v>8191.6799999999994</v>
      </c>
    </row>
    <row r="5" spans="1:8" x14ac:dyDescent="0.25">
      <c r="A5" s="5" t="s">
        <v>13</v>
      </c>
      <c r="B5" s="24">
        <v>0.25</v>
      </c>
      <c r="C5" s="25">
        <v>0.28749999999999998</v>
      </c>
      <c r="F5" s="2">
        <f>B1*C5</f>
        <v>6826.4</v>
      </c>
    </row>
    <row r="6" spans="1:8" x14ac:dyDescent="0.25">
      <c r="A6" s="5" t="s">
        <v>25</v>
      </c>
      <c r="B6" s="24">
        <v>0.32</v>
      </c>
      <c r="C6" s="25">
        <v>0.36749999999999999</v>
      </c>
      <c r="F6" s="2">
        <f>B1*C6</f>
        <v>8725.92</v>
      </c>
      <c r="G6" t="s">
        <v>63</v>
      </c>
      <c r="H6" s="2">
        <f>F6/2</f>
        <v>4362.96</v>
      </c>
    </row>
    <row r="7" spans="1:8" x14ac:dyDescent="0.25">
      <c r="A7" s="5" t="s">
        <v>26</v>
      </c>
      <c r="B7" s="24">
        <v>0.13</v>
      </c>
      <c r="C7" t="s">
        <v>27</v>
      </c>
    </row>
    <row r="12" spans="1:8" x14ac:dyDescent="0.25">
      <c r="C12" s="5" t="s">
        <v>82</v>
      </c>
    </row>
    <row r="13" spans="1:8" x14ac:dyDescent="0.25">
      <c r="A13" s="5" t="s">
        <v>24</v>
      </c>
      <c r="B13" s="5"/>
      <c r="C13" s="5">
        <f>2300*6</f>
        <v>13800</v>
      </c>
      <c r="D13" t="s">
        <v>84</v>
      </c>
    </row>
    <row r="14" spans="1:8" x14ac:dyDescent="0.25">
      <c r="A14" s="5" t="s">
        <v>13</v>
      </c>
      <c r="B14" s="5"/>
      <c r="C14" s="5">
        <f>4050*5</f>
        <v>20250</v>
      </c>
      <c r="D14" t="s">
        <v>83</v>
      </c>
    </row>
    <row r="15" spans="1:8" x14ac:dyDescent="0.25">
      <c r="A15" s="5" t="s">
        <v>25</v>
      </c>
      <c r="B15" s="5"/>
      <c r="C15" s="5">
        <f>5132.5*5</f>
        <v>25662.5</v>
      </c>
      <c r="D15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CE814-130F-4F63-BB9B-E8CA08580A5C}">
  <dimension ref="A1:O96"/>
  <sheetViews>
    <sheetView topLeftCell="A12" workbookViewId="0">
      <selection activeCell="G60" sqref="G60"/>
    </sheetView>
  </sheetViews>
  <sheetFormatPr baseColWidth="10" defaultRowHeight="15" x14ac:dyDescent="0.25"/>
  <cols>
    <col min="1" max="1" width="15.42578125" customWidth="1"/>
    <col min="2" max="2" width="10.85546875" customWidth="1"/>
    <col min="3" max="3" width="16.5703125" customWidth="1"/>
    <col min="4" max="4" width="12" customWidth="1"/>
    <col min="5" max="5" width="12.5703125" customWidth="1"/>
    <col min="15" max="15" width="11.85546875" bestFit="1" customWidth="1"/>
  </cols>
  <sheetData>
    <row r="1" spans="1:15" hidden="1" x14ac:dyDescent="0.25">
      <c r="A1" s="96" t="s">
        <v>40</v>
      </c>
      <c r="B1" s="96"/>
    </row>
    <row r="2" spans="1:15" hidden="1" x14ac:dyDescent="0.25">
      <c r="A2" s="29" t="s">
        <v>37</v>
      </c>
      <c r="B2" s="30">
        <v>0.34499999999999997</v>
      </c>
    </row>
    <row r="3" spans="1:15" hidden="1" x14ac:dyDescent="0.25">
      <c r="A3" s="29" t="s">
        <v>31</v>
      </c>
      <c r="B3" s="93">
        <v>0.28749999999999998</v>
      </c>
    </row>
    <row r="4" spans="1:15" hidden="1" x14ac:dyDescent="0.25">
      <c r="A4" s="29" t="s">
        <v>32</v>
      </c>
      <c r="B4" s="94"/>
    </row>
    <row r="5" spans="1:15" hidden="1" x14ac:dyDescent="0.25">
      <c r="A5" s="29" t="s">
        <v>33</v>
      </c>
      <c r="B5" s="94"/>
    </row>
    <row r="6" spans="1:15" hidden="1" x14ac:dyDescent="0.25">
      <c r="A6" s="29" t="s">
        <v>34</v>
      </c>
      <c r="B6" s="95"/>
    </row>
    <row r="7" spans="1:15" hidden="1" x14ac:dyDescent="0.25">
      <c r="A7" s="29" t="s">
        <v>36</v>
      </c>
      <c r="B7" s="30">
        <v>0.36749999999999999</v>
      </c>
    </row>
    <row r="8" spans="1:15" ht="15.75" hidden="1" thickBot="1" x14ac:dyDescent="0.3"/>
    <row r="9" spans="1:15" s="26" customFormat="1" ht="16.5" thickBot="1" x14ac:dyDescent="0.3">
      <c r="B9" s="97" t="s">
        <v>65</v>
      </c>
      <c r="C9" s="98"/>
      <c r="D9" s="98"/>
      <c r="E9" s="98"/>
      <c r="F9" s="98"/>
      <c r="G9" s="99"/>
      <c r="J9" s="97" t="s">
        <v>66</v>
      </c>
      <c r="K9" s="98"/>
      <c r="L9" s="98"/>
      <c r="M9" s="98"/>
      <c r="N9" s="98"/>
      <c r="O9" s="99"/>
    </row>
    <row r="10" spans="1:15" s="26" customFormat="1" x14ac:dyDescent="0.25">
      <c r="A10" s="50" t="s">
        <v>41</v>
      </c>
      <c r="B10" s="100">
        <v>36557</v>
      </c>
      <c r="C10" s="101"/>
      <c r="D10" s="101"/>
      <c r="E10" s="101"/>
      <c r="F10" s="101"/>
      <c r="G10" s="102"/>
      <c r="I10" s="50" t="s">
        <v>41</v>
      </c>
      <c r="J10" s="100">
        <v>22195</v>
      </c>
      <c r="K10" s="101"/>
      <c r="L10" s="101"/>
      <c r="M10" s="101"/>
      <c r="N10" s="101"/>
      <c r="O10" s="102"/>
    </row>
    <row r="11" spans="1:15" s="26" customFormat="1" ht="15.75" thickBot="1" x14ac:dyDescent="0.3">
      <c r="A11" s="51" t="s">
        <v>42</v>
      </c>
      <c r="B11" s="103">
        <v>7162.96</v>
      </c>
      <c r="C11" s="104"/>
      <c r="D11" s="104"/>
      <c r="E11" s="104"/>
      <c r="F11" s="104"/>
      <c r="G11" s="105"/>
      <c r="I11" s="51" t="s">
        <v>42</v>
      </c>
      <c r="J11" s="103">
        <v>4497.3599999999997</v>
      </c>
      <c r="K11" s="104"/>
      <c r="L11" s="104"/>
      <c r="M11" s="104"/>
      <c r="N11" s="104"/>
      <c r="O11" s="105"/>
    </row>
    <row r="12" spans="1:15" ht="75" x14ac:dyDescent="0.25">
      <c r="A12" s="53"/>
      <c r="B12" s="52" t="s">
        <v>39</v>
      </c>
      <c r="C12" s="52" t="s">
        <v>38</v>
      </c>
      <c r="D12" s="52" t="s">
        <v>45</v>
      </c>
      <c r="E12" s="52" t="s">
        <v>44</v>
      </c>
      <c r="F12" s="52" t="s">
        <v>46</v>
      </c>
      <c r="G12" s="52" t="s">
        <v>47</v>
      </c>
      <c r="I12" s="53"/>
      <c r="J12" s="52" t="s">
        <v>39</v>
      </c>
      <c r="K12" s="52" t="s">
        <v>38</v>
      </c>
      <c r="L12" s="52" t="s">
        <v>45</v>
      </c>
      <c r="M12" s="52" t="s">
        <v>44</v>
      </c>
      <c r="N12" s="52" t="s">
        <v>46</v>
      </c>
      <c r="O12" s="52" t="s">
        <v>47</v>
      </c>
    </row>
    <row r="13" spans="1:15" x14ac:dyDescent="0.25">
      <c r="A13" s="27" t="s">
        <v>43</v>
      </c>
      <c r="B13" s="33">
        <v>18778</v>
      </c>
      <c r="C13" s="28">
        <f>B13/B21</f>
        <v>0.48741109899807922</v>
      </c>
      <c r="D13" s="34">
        <f>C13*B10</f>
        <v>17818.287546072781</v>
      </c>
      <c r="I13" s="27" t="s">
        <v>43</v>
      </c>
      <c r="J13" s="33">
        <v>12873</v>
      </c>
      <c r="K13" s="28">
        <f>J13/J21</f>
        <v>0.50779061969942019</v>
      </c>
      <c r="L13" s="34">
        <f>K13*J10</f>
        <v>11270.41280422863</v>
      </c>
    </row>
    <row r="14" spans="1:15" ht="15.75" thickBot="1" x14ac:dyDescent="0.3">
      <c r="A14" s="31"/>
      <c r="B14" s="35"/>
      <c r="C14" s="32"/>
      <c r="D14" s="36"/>
      <c r="I14" s="31"/>
      <c r="J14" s="35"/>
      <c r="K14" s="32"/>
      <c r="L14" s="36"/>
    </row>
    <row r="15" spans="1:15" x14ac:dyDescent="0.25">
      <c r="A15" s="38" t="s">
        <v>37</v>
      </c>
      <c r="B15" s="39">
        <v>6497</v>
      </c>
      <c r="C15" s="40">
        <f>B15/B21</f>
        <v>0.1686393604319161</v>
      </c>
      <c r="D15" s="41">
        <f>C15*B10</f>
        <v>6164.9490993095569</v>
      </c>
      <c r="E15" s="41">
        <f>D13*$B$2</f>
        <v>6147.3092033951089</v>
      </c>
      <c r="F15" s="41">
        <f>D15+E15</f>
        <v>12312.258302704666</v>
      </c>
      <c r="G15" s="47">
        <f>F15*B11/B10</f>
        <v>2412.4576341587499</v>
      </c>
      <c r="I15" s="38" t="s">
        <v>37</v>
      </c>
      <c r="J15" s="39">
        <v>5318</v>
      </c>
      <c r="K15" s="40">
        <f>J15/J21</f>
        <v>0.20977476233679146</v>
      </c>
      <c r="L15" s="41">
        <f>K15*J10</f>
        <v>4655.9508500650863</v>
      </c>
      <c r="M15" s="41">
        <f>L13*$B$2</f>
        <v>3888.292417458877</v>
      </c>
      <c r="N15" s="41">
        <f>L15+M15</f>
        <v>8544.2432675239634</v>
      </c>
      <c r="O15" s="47">
        <f>N15*J11/J10</f>
        <v>1731.3150665299199</v>
      </c>
    </row>
    <row r="16" spans="1:15" x14ac:dyDescent="0.25">
      <c r="A16" s="42" t="s">
        <v>31</v>
      </c>
      <c r="B16" s="33">
        <v>1773</v>
      </c>
      <c r="C16" s="28">
        <f>B16/B21</f>
        <v>4.6020869023516583E-2</v>
      </c>
      <c r="D16" s="34">
        <f>C16*B10</f>
        <v>1682.3849088926956</v>
      </c>
      <c r="E16" s="87">
        <f>D13*$B$3</f>
        <v>5122.7576694959243</v>
      </c>
      <c r="F16" s="87">
        <f>D16+D17+D18+D19+E16</f>
        <v>17696.521024113586</v>
      </c>
      <c r="G16" s="90">
        <f>F16*B11/B10</f>
        <v>3467.447335254114</v>
      </c>
      <c r="I16" s="42" t="s">
        <v>31</v>
      </c>
      <c r="J16" s="33">
        <v>585</v>
      </c>
      <c r="K16" s="28">
        <f>J16/J21</f>
        <v>2.3076012780560925E-2</v>
      </c>
      <c r="L16" s="34">
        <f>K16*J10</f>
        <v>512.1721036645497</v>
      </c>
      <c r="M16" s="87">
        <f>L13*$B$3</f>
        <v>3240.2436812157307</v>
      </c>
      <c r="N16" s="87">
        <f>L16+L17+L18+L19+M16</f>
        <v>9508.8800269220137</v>
      </c>
      <c r="O16" s="90">
        <f>N16*J11/J10</f>
        <v>1926.778854601396</v>
      </c>
    </row>
    <row r="17" spans="1:15" x14ac:dyDescent="0.25">
      <c r="A17" s="42" t="s">
        <v>32</v>
      </c>
      <c r="B17" s="33">
        <v>7429</v>
      </c>
      <c r="C17" s="28">
        <f>B17/B21</f>
        <v>0.19283081555313294</v>
      </c>
      <c r="D17" s="34">
        <f>C17*B10</f>
        <v>7049.3161241758808</v>
      </c>
      <c r="E17" s="88"/>
      <c r="F17" s="88"/>
      <c r="G17" s="91"/>
      <c r="I17" s="42" t="s">
        <v>32</v>
      </c>
      <c r="J17" s="33">
        <v>4251</v>
      </c>
      <c r="K17" s="28">
        <f>J17/J21</f>
        <v>0.16768569287207605</v>
      </c>
      <c r="L17" s="34">
        <f>K17*J10</f>
        <v>3721.7839532957278</v>
      </c>
      <c r="M17" s="88"/>
      <c r="N17" s="88"/>
      <c r="O17" s="91"/>
    </row>
    <row r="18" spans="1:15" x14ac:dyDescent="0.25">
      <c r="A18" s="42" t="s">
        <v>33</v>
      </c>
      <c r="B18" s="33">
        <v>1979</v>
      </c>
      <c r="C18" s="28">
        <f>B18/B21</f>
        <v>5.1367907387219018E-2</v>
      </c>
      <c r="D18" s="34">
        <f>C18*B10</f>
        <v>1877.8565903545657</v>
      </c>
      <c r="E18" s="88"/>
      <c r="F18" s="88"/>
      <c r="G18" s="91"/>
      <c r="I18" s="42" t="s">
        <v>33</v>
      </c>
      <c r="J18" s="33">
        <v>1452</v>
      </c>
      <c r="K18" s="28">
        <f>J18/J21</f>
        <v>5.7275847106623014E-2</v>
      </c>
      <c r="L18" s="34">
        <f>K18*J10</f>
        <v>1271.2374265314977</v>
      </c>
      <c r="M18" s="88"/>
      <c r="N18" s="88"/>
      <c r="O18" s="91"/>
    </row>
    <row r="19" spans="1:15" x14ac:dyDescent="0.25">
      <c r="A19" s="42" t="s">
        <v>34</v>
      </c>
      <c r="B19" s="33">
        <v>2070</v>
      </c>
      <c r="C19" s="28">
        <f>B19/B21</f>
        <v>5.3729948606136113E-2</v>
      </c>
      <c r="D19" s="34">
        <f>C19*B10</f>
        <v>1964.205731194518</v>
      </c>
      <c r="E19" s="89"/>
      <c r="F19" s="89"/>
      <c r="G19" s="92"/>
      <c r="I19" s="42" t="s">
        <v>34</v>
      </c>
      <c r="J19" s="33">
        <v>872</v>
      </c>
      <c r="K19" s="28">
        <f>J19/J21</f>
        <v>3.4397065204528419E-2</v>
      </c>
      <c r="L19" s="34">
        <f>K19*J10</f>
        <v>763.4428622145083</v>
      </c>
      <c r="M19" s="89"/>
      <c r="N19" s="89"/>
      <c r="O19" s="92"/>
    </row>
    <row r="20" spans="1:15" ht="15.75" thickBot="1" x14ac:dyDescent="0.3">
      <c r="A20" s="43" t="s">
        <v>36</v>
      </c>
      <c r="B20" s="44">
        <v>0</v>
      </c>
      <c r="C20" s="45">
        <f>B20/B21</f>
        <v>0</v>
      </c>
      <c r="D20" s="46">
        <f>C20*B10</f>
        <v>0</v>
      </c>
      <c r="E20" s="46">
        <f>D13*$B$7</f>
        <v>6548.2206731817469</v>
      </c>
      <c r="F20" s="46">
        <f>D20+E20</f>
        <v>6548.2206731817469</v>
      </c>
      <c r="G20" s="48">
        <f>F20*B11/B10</f>
        <v>1283.0550305871359</v>
      </c>
      <c r="I20" s="43" t="s">
        <v>36</v>
      </c>
      <c r="J20" s="44">
        <v>0</v>
      </c>
      <c r="K20" s="45">
        <f>J20/J21</f>
        <v>0</v>
      </c>
      <c r="L20" s="46">
        <f>K20*J10</f>
        <v>0</v>
      </c>
      <c r="M20" s="46">
        <f>L13*$B$7</f>
        <v>4141.8767055540211</v>
      </c>
      <c r="N20" s="46">
        <f>L20+M20</f>
        <v>4141.8767055540211</v>
      </c>
      <c r="O20" s="48">
        <f>N20*J11/J10</f>
        <v>839.26607886868362</v>
      </c>
    </row>
    <row r="21" spans="1:15" ht="15.75" thickBot="1" x14ac:dyDescent="0.3">
      <c r="A21" s="37" t="s">
        <v>35</v>
      </c>
      <c r="B21" s="54">
        <f>SUM(B13:B20)</f>
        <v>38526</v>
      </c>
      <c r="C21" s="55">
        <f>SUM(C13:C20)</f>
        <v>0.99999999999999989</v>
      </c>
      <c r="D21" s="56">
        <f>SUM(D13:D20)</f>
        <v>36557</v>
      </c>
      <c r="E21" s="56">
        <f>SUM(E13:E20)</f>
        <v>17818.287546072781</v>
      </c>
      <c r="F21" s="56">
        <f>SUM(F13:F20)</f>
        <v>36557</v>
      </c>
      <c r="G21" s="49">
        <f>SUM(G15:G20)</f>
        <v>7162.96</v>
      </c>
      <c r="I21" s="37" t="s">
        <v>35</v>
      </c>
      <c r="J21" s="54">
        <f>SUM(J13:J20)</f>
        <v>25351</v>
      </c>
      <c r="K21" s="55">
        <f>SUM(K13:K20)</f>
        <v>1</v>
      </c>
      <c r="L21" s="56">
        <f>SUM(L13:L20)</f>
        <v>22195</v>
      </c>
      <c r="M21" s="56">
        <f>SUM(M13:M20)</f>
        <v>11270.412804228628</v>
      </c>
      <c r="N21" s="56">
        <f>SUM(N13:N20)</f>
        <v>22195</v>
      </c>
      <c r="O21" s="49">
        <f>SUM(O15:O20)</f>
        <v>4497.3599999999997</v>
      </c>
    </row>
    <row r="23" spans="1:15" ht="15.75" thickBot="1" x14ac:dyDescent="0.3"/>
    <row r="24" spans="1:15" ht="16.5" thickBot="1" x14ac:dyDescent="0.3">
      <c r="A24" s="26"/>
      <c r="B24" s="97" t="s">
        <v>67</v>
      </c>
      <c r="C24" s="98"/>
      <c r="D24" s="98"/>
      <c r="E24" s="98"/>
      <c r="F24" s="98"/>
      <c r="G24" s="99"/>
      <c r="I24" s="26"/>
      <c r="J24" s="97" t="s">
        <v>68</v>
      </c>
      <c r="K24" s="98"/>
      <c r="L24" s="98"/>
      <c r="M24" s="98"/>
      <c r="N24" s="98"/>
      <c r="O24" s="99"/>
    </row>
    <row r="25" spans="1:15" x14ac:dyDescent="0.25">
      <c r="A25" s="50" t="s">
        <v>41</v>
      </c>
      <c r="B25" s="100">
        <v>11316</v>
      </c>
      <c r="C25" s="101"/>
      <c r="D25" s="101"/>
      <c r="E25" s="101"/>
      <c r="F25" s="101"/>
      <c r="G25" s="102"/>
      <c r="I25" s="50" t="s">
        <v>41</v>
      </c>
      <c r="J25" s="100">
        <v>5652</v>
      </c>
      <c r="K25" s="101"/>
      <c r="L25" s="101"/>
      <c r="M25" s="101"/>
      <c r="N25" s="101"/>
      <c r="O25" s="102"/>
    </row>
    <row r="26" spans="1:15" ht="15.75" thickBot="1" x14ac:dyDescent="0.3">
      <c r="A26" s="51" t="s">
        <v>42</v>
      </c>
      <c r="B26" s="103">
        <v>2552.4899999999998</v>
      </c>
      <c r="C26" s="104"/>
      <c r="D26" s="104"/>
      <c r="E26" s="104"/>
      <c r="F26" s="104"/>
      <c r="G26" s="105"/>
      <c r="I26" s="51" t="s">
        <v>42</v>
      </c>
      <c r="J26" s="103">
        <v>1248.45</v>
      </c>
      <c r="K26" s="104"/>
      <c r="L26" s="104"/>
      <c r="M26" s="104"/>
      <c r="N26" s="104"/>
      <c r="O26" s="105"/>
    </row>
    <row r="27" spans="1:15" ht="75" x14ac:dyDescent="0.25">
      <c r="A27" s="53"/>
      <c r="B27" s="52" t="s">
        <v>39</v>
      </c>
      <c r="C27" s="52" t="s">
        <v>38</v>
      </c>
      <c r="D27" s="52" t="s">
        <v>45</v>
      </c>
      <c r="E27" s="52" t="s">
        <v>44</v>
      </c>
      <c r="F27" s="52" t="s">
        <v>46</v>
      </c>
      <c r="G27" s="52" t="s">
        <v>47</v>
      </c>
      <c r="I27" s="53"/>
      <c r="J27" s="52" t="s">
        <v>39</v>
      </c>
      <c r="K27" s="52" t="s">
        <v>38</v>
      </c>
      <c r="L27" s="52" t="s">
        <v>45</v>
      </c>
      <c r="M27" s="52" t="s">
        <v>44</v>
      </c>
      <c r="N27" s="52" t="s">
        <v>46</v>
      </c>
      <c r="O27" s="52" t="s">
        <v>47</v>
      </c>
    </row>
    <row r="28" spans="1:15" x14ac:dyDescent="0.25">
      <c r="A28" s="27" t="s">
        <v>43</v>
      </c>
      <c r="B28" s="33">
        <v>6506</v>
      </c>
      <c r="C28" s="28">
        <f>B28/B36</f>
        <v>0.41944426536006707</v>
      </c>
      <c r="D28" s="34">
        <f>C28*B25</f>
        <v>4746.4313068145193</v>
      </c>
      <c r="I28" s="27" t="s">
        <v>43</v>
      </c>
      <c r="J28" s="33">
        <v>2574</v>
      </c>
      <c r="K28" s="28">
        <f>J28/J36</f>
        <v>0.28155764602931527</v>
      </c>
      <c r="L28" s="34">
        <f>K28*J25</f>
        <v>1591.3638153576899</v>
      </c>
    </row>
    <row r="29" spans="1:15" ht="15.75" thickBot="1" x14ac:dyDescent="0.3">
      <c r="A29" s="31"/>
      <c r="B29" s="35"/>
      <c r="C29" s="32"/>
      <c r="D29" s="36"/>
      <c r="I29" s="31"/>
      <c r="J29" s="35"/>
      <c r="K29" s="32"/>
      <c r="L29" s="36"/>
    </row>
    <row r="30" spans="1:15" x14ac:dyDescent="0.25">
      <c r="A30" s="38" t="s">
        <v>37</v>
      </c>
      <c r="B30" s="39">
        <v>5756</v>
      </c>
      <c r="C30" s="40">
        <f>B30/B36</f>
        <v>0.37109148346334858</v>
      </c>
      <c r="D30" s="41">
        <f>C30*B25</f>
        <v>4199.2712268712521</v>
      </c>
      <c r="E30" s="41">
        <f>D28*$B$2</f>
        <v>1637.518800851009</v>
      </c>
      <c r="F30" s="41">
        <f>D30+E30</f>
        <v>5836.7900277222616</v>
      </c>
      <c r="G30" s="47">
        <f>F30*B26/B25</f>
        <v>1316.5737166720392</v>
      </c>
      <c r="I30" s="38" t="s">
        <v>37</v>
      </c>
      <c r="J30" s="39">
        <v>4774</v>
      </c>
      <c r="K30" s="40">
        <f>J30/J36</f>
        <v>0.52220520673813176</v>
      </c>
      <c r="L30" s="41">
        <f>K30*J25</f>
        <v>2951.5038284839206</v>
      </c>
      <c r="M30" s="41">
        <f>L28*$B$2</f>
        <v>549.02051629840298</v>
      </c>
      <c r="N30" s="41">
        <f>L30+M30</f>
        <v>3500.5243447823236</v>
      </c>
      <c r="O30" s="47">
        <f>N30*J26/J25</f>
        <v>773.21826225114864</v>
      </c>
    </row>
    <row r="31" spans="1:15" x14ac:dyDescent="0.25">
      <c r="A31" s="42" t="s">
        <v>31</v>
      </c>
      <c r="B31" s="33">
        <v>300</v>
      </c>
      <c r="C31" s="28">
        <f>B31/B36</f>
        <v>1.9341112758687384E-2</v>
      </c>
      <c r="D31" s="34">
        <f>C31*B25</f>
        <v>218.86403197730644</v>
      </c>
      <c r="E31" s="87">
        <f>D28*$B$3</f>
        <v>1364.5990007091741</v>
      </c>
      <c r="F31" s="87">
        <f>D31+D32+D33+D34+E31</f>
        <v>3734.8964670234027</v>
      </c>
      <c r="G31" s="90">
        <f>F31*B26/B25</f>
        <v>842.46075319128352</v>
      </c>
      <c r="I31" s="42" t="s">
        <v>31</v>
      </c>
      <c r="J31" s="33">
        <v>695</v>
      </c>
      <c r="K31" s="28">
        <f>J31/J36</f>
        <v>7.6022752133012475E-2</v>
      </c>
      <c r="L31" s="34">
        <f>K31*J25</f>
        <v>429.68059505578651</v>
      </c>
      <c r="M31" s="87">
        <f>L28*$B$3</f>
        <v>457.5170969153358</v>
      </c>
      <c r="N31" s="87">
        <f>L31+L32+L33+L34+M31</f>
        <v>1566.6494530737257</v>
      </c>
      <c r="O31" s="90">
        <f>N31*J26/J25</f>
        <v>346.0515763782542</v>
      </c>
    </row>
    <row r="32" spans="1:15" x14ac:dyDescent="0.25">
      <c r="A32" s="42" t="s">
        <v>32</v>
      </c>
      <c r="B32" s="33">
        <v>2055</v>
      </c>
      <c r="C32" s="28">
        <f>B32/B36</f>
        <v>0.13248662239700856</v>
      </c>
      <c r="D32" s="34">
        <f>C32*B25</f>
        <v>1499.2186190445489</v>
      </c>
      <c r="E32" s="88"/>
      <c r="F32" s="88"/>
      <c r="G32" s="91"/>
      <c r="I32" s="42" t="s">
        <v>32</v>
      </c>
      <c r="J32" s="33">
        <v>650</v>
      </c>
      <c r="K32" s="28">
        <f>J32/J36</f>
        <v>7.1100415663968491E-2</v>
      </c>
      <c r="L32" s="34">
        <f>K32*J25</f>
        <v>401.85954933274991</v>
      </c>
      <c r="M32" s="88"/>
      <c r="N32" s="88"/>
      <c r="O32" s="91"/>
    </row>
    <row r="33" spans="1:15" x14ac:dyDescent="0.25">
      <c r="A33" s="42" t="s">
        <v>33</v>
      </c>
      <c r="B33" s="33">
        <v>366</v>
      </c>
      <c r="C33" s="28">
        <f>B33/B36</f>
        <v>2.3596157565598609E-2</v>
      </c>
      <c r="D33" s="34">
        <f>C33*B25</f>
        <v>267.01411901231387</v>
      </c>
      <c r="E33" s="88"/>
      <c r="F33" s="88"/>
      <c r="G33" s="91"/>
      <c r="I33" s="42" t="s">
        <v>33</v>
      </c>
      <c r="J33" s="33">
        <v>99</v>
      </c>
      <c r="K33" s="28">
        <f>J33/J36</f>
        <v>1.0829140231896741E-2</v>
      </c>
      <c r="L33" s="34">
        <f>K33*J25</f>
        <v>61.206300590680378</v>
      </c>
      <c r="M33" s="88"/>
      <c r="N33" s="88"/>
      <c r="O33" s="91"/>
    </row>
    <row r="34" spans="1:15" x14ac:dyDescent="0.25">
      <c r="A34" s="42" t="s">
        <v>34</v>
      </c>
      <c r="B34" s="33">
        <v>528</v>
      </c>
      <c r="C34" s="28">
        <f>B34/B36</f>
        <v>3.4040358455289792E-2</v>
      </c>
      <c r="D34" s="34">
        <f>C34*B25</f>
        <v>385.20069628005928</v>
      </c>
      <c r="E34" s="89"/>
      <c r="F34" s="89"/>
      <c r="G34" s="92"/>
      <c r="I34" s="42" t="s">
        <v>34</v>
      </c>
      <c r="J34" s="33">
        <v>350</v>
      </c>
      <c r="K34" s="28">
        <f>J34/J36</f>
        <v>3.8284839203675342E-2</v>
      </c>
      <c r="L34" s="34">
        <f>K34*J25</f>
        <v>216.38591117917304</v>
      </c>
      <c r="M34" s="89"/>
      <c r="N34" s="89"/>
      <c r="O34" s="92"/>
    </row>
    <row r="35" spans="1:15" ht="15.75" thickBot="1" x14ac:dyDescent="0.3">
      <c r="A35" s="43" t="s">
        <v>36</v>
      </c>
      <c r="B35" s="44">
        <v>0</v>
      </c>
      <c r="C35" s="45">
        <f>B35/B36</f>
        <v>0</v>
      </c>
      <c r="D35" s="46">
        <f>C35*B25</f>
        <v>0</v>
      </c>
      <c r="E35" s="46">
        <f>D28*$B$7</f>
        <v>1744.3135052543357</v>
      </c>
      <c r="F35" s="46">
        <f>D35+E35</f>
        <v>1744.3135052543357</v>
      </c>
      <c r="G35" s="48">
        <f>F35*B26/B25</f>
        <v>393.45553013667717</v>
      </c>
      <c r="I35" s="43" t="s">
        <v>36</v>
      </c>
      <c r="J35" s="44"/>
      <c r="K35" s="45">
        <f>J35/J36</f>
        <v>0</v>
      </c>
      <c r="L35" s="46">
        <f>K35*J25</f>
        <v>0</v>
      </c>
      <c r="M35" s="46">
        <f>L28*$B$7</f>
        <v>584.82620214395104</v>
      </c>
      <c r="N35" s="46">
        <f>L35+M35</f>
        <v>584.82620214395104</v>
      </c>
      <c r="O35" s="48">
        <f>N35*J26/J25</f>
        <v>129.18016137059726</v>
      </c>
    </row>
    <row r="36" spans="1:15" ht="15.75" thickBot="1" x14ac:dyDescent="0.3">
      <c r="A36" s="37" t="s">
        <v>35</v>
      </c>
      <c r="B36" s="54">
        <f>SUM(B28:B35)</f>
        <v>15511</v>
      </c>
      <c r="C36" s="55">
        <f>SUM(C28:C35)</f>
        <v>1</v>
      </c>
      <c r="D36" s="56">
        <f>SUM(D28:D35)</f>
        <v>11315.999999999998</v>
      </c>
      <c r="E36" s="56">
        <f>SUM(E28:E35)</f>
        <v>4746.4313068145184</v>
      </c>
      <c r="F36" s="56">
        <f>SUM(F28:F35)</f>
        <v>11316</v>
      </c>
      <c r="G36" s="49">
        <f>SUM(G30:G35)</f>
        <v>2552.4899999999998</v>
      </c>
      <c r="I36" s="37" t="s">
        <v>35</v>
      </c>
      <c r="J36" s="54">
        <f>SUM(J28:J35)</f>
        <v>9142</v>
      </c>
      <c r="K36" s="55">
        <f>SUM(K28:K35)</f>
        <v>1</v>
      </c>
      <c r="L36" s="56">
        <f>SUM(L28:L35)</f>
        <v>5652</v>
      </c>
      <c r="M36" s="56">
        <f>SUM(M28:M35)</f>
        <v>1591.3638153576899</v>
      </c>
      <c r="N36" s="56">
        <f>SUM(N28:N35)</f>
        <v>5652.0000000000009</v>
      </c>
      <c r="O36" s="49">
        <f>SUM(O30:O35)</f>
        <v>1248.45</v>
      </c>
    </row>
    <row r="38" spans="1:15" ht="15.75" thickBot="1" x14ac:dyDescent="0.3"/>
    <row r="39" spans="1:15" ht="16.5" thickBot="1" x14ac:dyDescent="0.3">
      <c r="A39" s="26"/>
      <c r="B39" s="97" t="s">
        <v>69</v>
      </c>
      <c r="C39" s="98"/>
      <c r="D39" s="98"/>
      <c r="E39" s="98"/>
      <c r="F39" s="98"/>
      <c r="G39" s="99"/>
      <c r="I39" s="26"/>
      <c r="J39" s="97" t="s">
        <v>48</v>
      </c>
      <c r="K39" s="98"/>
      <c r="L39" s="98"/>
      <c r="M39" s="98"/>
      <c r="N39" s="98"/>
      <c r="O39" s="99"/>
    </row>
    <row r="40" spans="1:15" x14ac:dyDescent="0.25">
      <c r="A40" s="50" t="s">
        <v>41</v>
      </c>
      <c r="B40" s="100">
        <v>5803</v>
      </c>
      <c r="C40" s="101"/>
      <c r="D40" s="101"/>
      <c r="E40" s="101"/>
      <c r="F40" s="101"/>
      <c r="G40" s="102"/>
      <c r="I40" s="50" t="s">
        <v>41</v>
      </c>
      <c r="J40" s="100">
        <v>0</v>
      </c>
      <c r="K40" s="101"/>
      <c r="L40" s="101"/>
      <c r="M40" s="101"/>
      <c r="N40" s="101"/>
      <c r="O40" s="102"/>
    </row>
    <row r="41" spans="1:15" ht="15.75" thickBot="1" x14ac:dyDescent="0.3">
      <c r="A41" s="51" t="s">
        <v>42</v>
      </c>
      <c r="B41" s="103">
        <v>1272.4000000000001</v>
      </c>
      <c r="C41" s="104"/>
      <c r="D41" s="104"/>
      <c r="E41" s="104"/>
      <c r="F41" s="104"/>
      <c r="G41" s="105"/>
      <c r="I41" s="51" t="s">
        <v>42</v>
      </c>
      <c r="J41" s="103">
        <v>0</v>
      </c>
      <c r="K41" s="104"/>
      <c r="L41" s="104"/>
      <c r="M41" s="104"/>
      <c r="N41" s="104"/>
      <c r="O41" s="105"/>
    </row>
    <row r="42" spans="1:15" ht="75" x14ac:dyDescent="0.25">
      <c r="A42" s="53"/>
      <c r="B42" s="52" t="s">
        <v>39</v>
      </c>
      <c r="C42" s="52" t="s">
        <v>38</v>
      </c>
      <c r="D42" s="52" t="s">
        <v>45</v>
      </c>
      <c r="E42" s="52" t="s">
        <v>44</v>
      </c>
      <c r="F42" s="52" t="s">
        <v>46</v>
      </c>
      <c r="G42" s="52" t="s">
        <v>47</v>
      </c>
      <c r="I42" s="53"/>
      <c r="J42" s="52" t="s">
        <v>39</v>
      </c>
      <c r="K42" s="52" t="s">
        <v>38</v>
      </c>
      <c r="L42" s="52" t="s">
        <v>45</v>
      </c>
      <c r="M42" s="52" t="s">
        <v>44</v>
      </c>
      <c r="N42" s="52" t="s">
        <v>46</v>
      </c>
      <c r="O42" s="52" t="s">
        <v>47</v>
      </c>
    </row>
    <row r="43" spans="1:15" x14ac:dyDescent="0.25">
      <c r="A43" s="27" t="s">
        <v>43</v>
      </c>
      <c r="B43" s="33">
        <v>4596</v>
      </c>
      <c r="C43" s="28">
        <f>B43/B51</f>
        <v>0.43568110721395392</v>
      </c>
      <c r="D43" s="34">
        <f>C43*B40</f>
        <v>2528.2574651625746</v>
      </c>
      <c r="I43" s="27" t="s">
        <v>43</v>
      </c>
      <c r="J43" s="33">
        <v>4481</v>
      </c>
      <c r="K43" s="28">
        <f>J43/J51</f>
        <v>0.41773095926167614</v>
      </c>
      <c r="L43" s="34">
        <f>K43*J40</f>
        <v>0</v>
      </c>
    </row>
    <row r="44" spans="1:15" ht="15.75" thickBot="1" x14ac:dyDescent="0.3">
      <c r="A44" s="31"/>
      <c r="B44" s="35"/>
      <c r="C44" s="32"/>
      <c r="D44" s="36"/>
      <c r="I44" s="31"/>
      <c r="J44" s="35"/>
      <c r="K44" s="32"/>
      <c r="L44" s="36"/>
    </row>
    <row r="45" spans="1:15" x14ac:dyDescent="0.25">
      <c r="A45" s="38" t="s">
        <v>37</v>
      </c>
      <c r="B45" s="39">
        <v>4933</v>
      </c>
      <c r="C45" s="40">
        <f>B45/B51</f>
        <v>0.46762726324770121</v>
      </c>
      <c r="D45" s="41">
        <f>C45*B40</f>
        <v>2713.64100862641</v>
      </c>
      <c r="E45" s="41">
        <f>D43*$B$2</f>
        <v>872.24882548108815</v>
      </c>
      <c r="F45" s="41">
        <f>D45+E45</f>
        <v>3585.8898341074982</v>
      </c>
      <c r="G45" s="47">
        <f>F45*B41/B40</f>
        <v>786.26335083894219</v>
      </c>
      <c r="I45" s="38" t="s">
        <v>37</v>
      </c>
      <c r="J45" s="39">
        <v>5126</v>
      </c>
      <c r="K45" s="40">
        <f>J45/J51</f>
        <v>0.4778596066001678</v>
      </c>
      <c r="L45" s="41">
        <f>K45*J40</f>
        <v>0</v>
      </c>
      <c r="M45" s="41">
        <f>L43*$B$2</f>
        <v>0</v>
      </c>
      <c r="N45" s="41">
        <f>L45+M45</f>
        <v>0</v>
      </c>
      <c r="O45" s="47" t="e">
        <f>N45*J41/J40</f>
        <v>#DIV/0!</v>
      </c>
    </row>
    <row r="46" spans="1:15" x14ac:dyDescent="0.25">
      <c r="A46" s="42" t="s">
        <v>31</v>
      </c>
      <c r="B46" s="33">
        <v>337</v>
      </c>
      <c r="C46" s="28">
        <f>B46/B51</f>
        <v>3.1946156033747272E-2</v>
      </c>
      <c r="D46" s="34">
        <f>C46*B40</f>
        <v>185.38354346383542</v>
      </c>
      <c r="E46" s="87">
        <f>D43*$B$3</f>
        <v>726.8740212342401</v>
      </c>
      <c r="F46" s="87">
        <f>D46+D47+D48+D49+E46</f>
        <v>1287.9755474452554</v>
      </c>
      <c r="G46" s="90">
        <f>F46*B41/B40</f>
        <v>282.40911366006253</v>
      </c>
      <c r="I46" s="42" t="s">
        <v>31</v>
      </c>
      <c r="J46" s="33">
        <v>420</v>
      </c>
      <c r="K46" s="28">
        <f>J46/J51</f>
        <v>3.9153537801808518E-2</v>
      </c>
      <c r="L46" s="34">
        <f>K46*J40</f>
        <v>0</v>
      </c>
      <c r="M46" s="87">
        <f>L43*$B$3</f>
        <v>0</v>
      </c>
      <c r="N46" s="87">
        <f>L46+L47+L48+L49+M46</f>
        <v>0</v>
      </c>
      <c r="O46" s="90" t="e">
        <f>N46*J41/J40</f>
        <v>#DIV/0!</v>
      </c>
    </row>
    <row r="47" spans="1:15" x14ac:dyDescent="0.25">
      <c r="A47" s="42" t="s">
        <v>32</v>
      </c>
      <c r="B47" s="33">
        <v>430</v>
      </c>
      <c r="C47" s="28">
        <f>B47/B51</f>
        <v>4.0762157550478718E-2</v>
      </c>
      <c r="D47" s="34">
        <f>C47*B40</f>
        <v>236.54280026542801</v>
      </c>
      <c r="E47" s="88"/>
      <c r="F47" s="88"/>
      <c r="G47" s="91"/>
      <c r="I47" s="42" t="s">
        <v>32</v>
      </c>
      <c r="J47" s="33">
        <v>430</v>
      </c>
      <c r="K47" s="28">
        <f>J47/J51</f>
        <v>4.008576489232777E-2</v>
      </c>
      <c r="L47" s="34">
        <f>K47*J40</f>
        <v>0</v>
      </c>
      <c r="M47" s="88"/>
      <c r="N47" s="88"/>
      <c r="O47" s="91"/>
    </row>
    <row r="48" spans="1:15" x14ac:dyDescent="0.25">
      <c r="A48" s="42" t="s">
        <v>33</v>
      </c>
      <c r="B48" s="33">
        <v>98</v>
      </c>
      <c r="C48" s="28">
        <f>B48/B51</f>
        <v>9.2899800928998005E-3</v>
      </c>
      <c r="D48" s="34">
        <f>C48*B40</f>
        <v>53.909754479097543</v>
      </c>
      <c r="E48" s="88"/>
      <c r="F48" s="88"/>
      <c r="G48" s="91"/>
      <c r="I48" s="42" t="s">
        <v>33</v>
      </c>
      <c r="J48" s="33">
        <v>105</v>
      </c>
      <c r="K48" s="28">
        <f>J48/J51</f>
        <v>9.7883844504521294E-3</v>
      </c>
      <c r="L48" s="34">
        <f>K48*J40</f>
        <v>0</v>
      </c>
      <c r="M48" s="88"/>
      <c r="N48" s="88"/>
      <c r="O48" s="91"/>
    </row>
    <row r="49" spans="1:15" x14ac:dyDescent="0.25">
      <c r="A49" s="42" t="s">
        <v>34</v>
      </c>
      <c r="B49" s="33">
        <v>155</v>
      </c>
      <c r="C49" s="28">
        <f>B49/B51</f>
        <v>1.4693335861219074E-2</v>
      </c>
      <c r="D49" s="34">
        <f>C49*B40</f>
        <v>85.265428002654289</v>
      </c>
      <c r="E49" s="89"/>
      <c r="F49" s="89"/>
      <c r="G49" s="92"/>
      <c r="I49" s="42" t="s">
        <v>34</v>
      </c>
      <c r="J49" s="33">
        <v>165</v>
      </c>
      <c r="K49" s="28">
        <f>J49/J51</f>
        <v>1.5381746993567633E-2</v>
      </c>
      <c r="L49" s="34">
        <f>K49*J40</f>
        <v>0</v>
      </c>
      <c r="M49" s="89"/>
      <c r="N49" s="89"/>
      <c r="O49" s="92"/>
    </row>
    <row r="50" spans="1:15" ht="15.75" thickBot="1" x14ac:dyDescent="0.3">
      <c r="A50" s="43" t="s">
        <v>36</v>
      </c>
      <c r="B50" s="44"/>
      <c r="C50" s="45">
        <f>B50/B51</f>
        <v>0</v>
      </c>
      <c r="D50" s="46">
        <f>C50*B40</f>
        <v>0</v>
      </c>
      <c r="E50" s="46">
        <f>D43*$B$7</f>
        <v>929.13461844724611</v>
      </c>
      <c r="F50" s="46">
        <f>D50+E50</f>
        <v>929.13461844724611</v>
      </c>
      <c r="G50" s="48">
        <f>F50*B41/B40</f>
        <v>203.72753550099537</v>
      </c>
      <c r="I50" s="43" t="s">
        <v>36</v>
      </c>
      <c r="J50" s="44"/>
      <c r="K50" s="45">
        <f>J50/J51</f>
        <v>0</v>
      </c>
      <c r="L50" s="46">
        <f>K50*J40</f>
        <v>0</v>
      </c>
      <c r="M50" s="46">
        <f>L43*$B$7</f>
        <v>0</v>
      </c>
      <c r="N50" s="46">
        <f>L50+M50</f>
        <v>0</v>
      </c>
      <c r="O50" s="48" t="e">
        <f>N50*J41/J40</f>
        <v>#DIV/0!</v>
      </c>
    </row>
    <row r="51" spans="1:15" ht="15.75" thickBot="1" x14ac:dyDescent="0.3">
      <c r="A51" s="37" t="s">
        <v>35</v>
      </c>
      <c r="B51" s="54">
        <f>SUM(B43:B50)</f>
        <v>10549</v>
      </c>
      <c r="C51" s="55">
        <f>SUM(C43:C50)</f>
        <v>1</v>
      </c>
      <c r="D51" s="56">
        <f>SUM(D43:D50)</f>
        <v>5803</v>
      </c>
      <c r="E51" s="56">
        <f>SUM(E43:E50)</f>
        <v>2528.2574651625746</v>
      </c>
      <c r="F51" s="56">
        <f>SUM(F43:F50)</f>
        <v>5803</v>
      </c>
      <c r="G51" s="49">
        <f>SUM(G45:G50)</f>
        <v>1272.4000000000001</v>
      </c>
      <c r="I51" s="37" t="s">
        <v>35</v>
      </c>
      <c r="J51" s="54">
        <f>SUM(J43:J50)</f>
        <v>10727</v>
      </c>
      <c r="K51" s="55">
        <f>SUM(K43:K50)</f>
        <v>1</v>
      </c>
      <c r="L51" s="56">
        <f>SUM(L43:L50)</f>
        <v>0</v>
      </c>
      <c r="M51" s="56">
        <f>SUM(M43:M50)</f>
        <v>0</v>
      </c>
      <c r="N51" s="56">
        <f>SUM(N43:N50)</f>
        <v>0</v>
      </c>
      <c r="O51" s="49" t="e">
        <f>SUM(O45:O50)</f>
        <v>#DIV/0!</v>
      </c>
    </row>
    <row r="53" spans="1:15" ht="15.75" thickBot="1" x14ac:dyDescent="0.3"/>
    <row r="54" spans="1:15" ht="16.5" thickBot="1" x14ac:dyDescent="0.3">
      <c r="A54" s="26"/>
      <c r="B54" s="97" t="s">
        <v>70</v>
      </c>
      <c r="C54" s="98"/>
      <c r="D54" s="98"/>
      <c r="E54" s="98"/>
      <c r="F54" s="98"/>
      <c r="G54" s="99"/>
      <c r="I54" s="26"/>
      <c r="J54" s="97" t="s">
        <v>71</v>
      </c>
      <c r="K54" s="98"/>
      <c r="L54" s="98"/>
      <c r="M54" s="98"/>
      <c r="N54" s="98"/>
      <c r="O54" s="99"/>
    </row>
    <row r="55" spans="1:15" x14ac:dyDescent="0.25">
      <c r="A55" s="50" t="s">
        <v>41</v>
      </c>
      <c r="B55" s="100">
        <v>0</v>
      </c>
      <c r="C55" s="101"/>
      <c r="D55" s="101"/>
      <c r="E55" s="101"/>
      <c r="F55" s="101"/>
      <c r="G55" s="102"/>
      <c r="I55" s="50" t="s">
        <v>41</v>
      </c>
      <c r="J55" s="100"/>
      <c r="K55" s="101"/>
      <c r="L55" s="101"/>
      <c r="M55" s="101"/>
      <c r="N55" s="101"/>
      <c r="O55" s="102"/>
    </row>
    <row r="56" spans="1:15" ht="15.75" thickBot="1" x14ac:dyDescent="0.3">
      <c r="A56" s="51" t="s">
        <v>42</v>
      </c>
      <c r="B56" s="103">
        <v>0</v>
      </c>
      <c r="C56" s="104"/>
      <c r="D56" s="104"/>
      <c r="E56" s="104"/>
      <c r="F56" s="104"/>
      <c r="G56" s="105"/>
      <c r="I56" s="51" t="s">
        <v>42</v>
      </c>
      <c r="J56" s="103"/>
      <c r="K56" s="104"/>
      <c r="L56" s="104"/>
      <c r="M56" s="104"/>
      <c r="N56" s="104"/>
      <c r="O56" s="105"/>
    </row>
    <row r="57" spans="1:15" ht="75" x14ac:dyDescent="0.25">
      <c r="A57" s="53"/>
      <c r="B57" s="52" t="s">
        <v>39</v>
      </c>
      <c r="C57" s="52" t="s">
        <v>38</v>
      </c>
      <c r="D57" s="52" t="s">
        <v>45</v>
      </c>
      <c r="E57" s="52" t="s">
        <v>44</v>
      </c>
      <c r="F57" s="52" t="s">
        <v>46</v>
      </c>
      <c r="G57" s="52" t="s">
        <v>47</v>
      </c>
      <c r="I57" s="53"/>
      <c r="J57" s="52" t="s">
        <v>39</v>
      </c>
      <c r="K57" s="52" t="s">
        <v>38</v>
      </c>
      <c r="L57" s="52" t="s">
        <v>45</v>
      </c>
      <c r="M57" s="52" t="s">
        <v>44</v>
      </c>
      <c r="N57" s="52" t="s">
        <v>46</v>
      </c>
      <c r="O57" s="52" t="s">
        <v>47</v>
      </c>
    </row>
    <row r="58" spans="1:15" x14ac:dyDescent="0.25">
      <c r="A58" s="27" t="s">
        <v>43</v>
      </c>
      <c r="B58" s="33">
        <v>0</v>
      </c>
      <c r="C58" s="28" t="e">
        <f>B58/B66</f>
        <v>#DIV/0!</v>
      </c>
      <c r="D58" s="34" t="e">
        <f>C58*B55</f>
        <v>#DIV/0!</v>
      </c>
      <c r="I58" s="27" t="s">
        <v>43</v>
      </c>
      <c r="J58" s="33"/>
      <c r="K58" s="28" t="e">
        <f>J58/J66</f>
        <v>#DIV/0!</v>
      </c>
      <c r="L58" s="34" t="e">
        <f>K58*J55</f>
        <v>#DIV/0!</v>
      </c>
    </row>
    <row r="59" spans="1:15" ht="15.75" thickBot="1" x14ac:dyDescent="0.3">
      <c r="A59" s="31"/>
      <c r="B59" s="35"/>
      <c r="C59" s="32"/>
      <c r="D59" s="36"/>
      <c r="I59" s="31"/>
      <c r="J59" s="35"/>
      <c r="K59" s="32"/>
      <c r="L59" s="36"/>
    </row>
    <row r="60" spans="1:15" ht="15.75" thickBot="1" x14ac:dyDescent="0.3">
      <c r="A60" s="38" t="s">
        <v>37</v>
      </c>
      <c r="B60">
        <v>0</v>
      </c>
      <c r="C60" s="40" t="e">
        <f>B61/B66</f>
        <v>#DIV/0!</v>
      </c>
      <c r="D60" s="41" t="e">
        <f>C60*B55</f>
        <v>#DIV/0!</v>
      </c>
      <c r="E60" s="41" t="e">
        <f>D58*$B$2</f>
        <v>#DIV/0!</v>
      </c>
      <c r="F60" s="41" t="e">
        <f>D60+E60</f>
        <v>#DIV/0!</v>
      </c>
      <c r="G60" s="47" t="e">
        <f>F60*B56/B55</f>
        <v>#DIV/0!</v>
      </c>
      <c r="I60" s="38" t="s">
        <v>37</v>
      </c>
      <c r="J60" s="39"/>
      <c r="K60" s="40" t="e">
        <f>J60/J66</f>
        <v>#DIV/0!</v>
      </c>
      <c r="L60" s="41" t="e">
        <f>K60*J55</f>
        <v>#DIV/0!</v>
      </c>
      <c r="M60" s="41" t="e">
        <f>L58*$B$2</f>
        <v>#DIV/0!</v>
      </c>
      <c r="N60" s="41" t="e">
        <f>L60+M60</f>
        <v>#DIV/0!</v>
      </c>
      <c r="O60" s="47" t="e">
        <f>N60*J56/J55</f>
        <v>#DIV/0!</v>
      </c>
    </row>
    <row r="61" spans="1:15" ht="15.75" thickBot="1" x14ac:dyDescent="0.3">
      <c r="A61" s="42" t="s">
        <v>31</v>
      </c>
      <c r="B61" s="39">
        <v>0</v>
      </c>
      <c r="C61" s="28" t="e">
        <f>B62/B66</f>
        <v>#DIV/0!</v>
      </c>
      <c r="D61" s="34" t="e">
        <f>C61*B55</f>
        <v>#DIV/0!</v>
      </c>
      <c r="E61" s="87" t="e">
        <f>D58*$B$3</f>
        <v>#DIV/0!</v>
      </c>
      <c r="F61" s="87" t="e">
        <f>D61+D62+D63+D64+E61</f>
        <v>#DIV/0!</v>
      </c>
      <c r="G61" s="90" t="e">
        <f>F61*B56/B55</f>
        <v>#DIV/0!</v>
      </c>
      <c r="I61" s="42" t="s">
        <v>31</v>
      </c>
      <c r="J61" s="33"/>
      <c r="K61" s="28" t="e">
        <f>J61/J66</f>
        <v>#DIV/0!</v>
      </c>
      <c r="L61" s="34" t="e">
        <f>K61*J55</f>
        <v>#DIV/0!</v>
      </c>
      <c r="M61" s="87" t="e">
        <f>L58*$B$3</f>
        <v>#DIV/0!</v>
      </c>
      <c r="N61" s="87" t="e">
        <f>L61+L62+L63+L64+M61</f>
        <v>#DIV/0!</v>
      </c>
      <c r="O61" s="90" t="e">
        <f>N61*J56/J55</f>
        <v>#DIV/0!</v>
      </c>
    </row>
    <row r="62" spans="1:15" ht="15.75" thickBot="1" x14ac:dyDescent="0.3">
      <c r="A62" s="42" t="s">
        <v>32</v>
      </c>
      <c r="B62" s="39">
        <v>0</v>
      </c>
      <c r="C62" s="28" t="e">
        <f>B63/B66</f>
        <v>#DIV/0!</v>
      </c>
      <c r="D62" s="34" t="e">
        <f>C62*B55</f>
        <v>#DIV/0!</v>
      </c>
      <c r="E62" s="88"/>
      <c r="F62" s="88"/>
      <c r="G62" s="91"/>
      <c r="I62" s="42" t="s">
        <v>32</v>
      </c>
      <c r="J62" s="33"/>
      <c r="K62" s="28" t="e">
        <f>J62/J66</f>
        <v>#DIV/0!</v>
      </c>
      <c r="L62" s="34" t="e">
        <f>K62*J55</f>
        <v>#DIV/0!</v>
      </c>
      <c r="M62" s="88"/>
      <c r="N62" s="88"/>
      <c r="O62" s="91"/>
    </row>
    <row r="63" spans="1:15" ht="15.75" thickBot="1" x14ac:dyDescent="0.3">
      <c r="A63" s="42" t="s">
        <v>33</v>
      </c>
      <c r="B63" s="39">
        <v>0</v>
      </c>
      <c r="C63" s="28" t="e">
        <f>B64/B66</f>
        <v>#DIV/0!</v>
      </c>
      <c r="D63" s="34" t="e">
        <f>C63*B55</f>
        <v>#DIV/0!</v>
      </c>
      <c r="E63" s="88"/>
      <c r="F63" s="88"/>
      <c r="G63" s="91"/>
      <c r="I63" s="42" t="s">
        <v>33</v>
      </c>
      <c r="J63" s="33"/>
      <c r="K63" s="28" t="e">
        <f>J63/J66</f>
        <v>#DIV/0!</v>
      </c>
      <c r="L63" s="34" t="e">
        <f>K63*J55</f>
        <v>#DIV/0!</v>
      </c>
      <c r="M63" s="88"/>
      <c r="N63" s="88"/>
      <c r="O63" s="91"/>
    </row>
    <row r="64" spans="1:15" ht="15.75" thickBot="1" x14ac:dyDescent="0.3">
      <c r="A64" s="42" t="s">
        <v>34</v>
      </c>
      <c r="B64" s="39">
        <v>0</v>
      </c>
      <c r="C64" s="28" t="e">
        <f>B65/B66</f>
        <v>#DIV/0!</v>
      </c>
      <c r="D64" s="34" t="e">
        <f>C64*B55</f>
        <v>#DIV/0!</v>
      </c>
      <c r="E64" s="89"/>
      <c r="F64" s="89"/>
      <c r="G64" s="92"/>
      <c r="I64" s="42" t="s">
        <v>34</v>
      </c>
      <c r="J64" s="33"/>
      <c r="K64" s="28" t="e">
        <f>J64/J66</f>
        <v>#DIV/0!</v>
      </c>
      <c r="L64" s="34" t="e">
        <f>K64*J55</f>
        <v>#DIV/0!</v>
      </c>
      <c r="M64" s="89"/>
      <c r="N64" s="89"/>
      <c r="O64" s="92"/>
    </row>
    <row r="65" spans="1:15" ht="15.75" thickBot="1" x14ac:dyDescent="0.3">
      <c r="A65" s="43" t="s">
        <v>36</v>
      </c>
      <c r="B65" s="39">
        <v>0</v>
      </c>
      <c r="C65" s="28" t="e">
        <f>B66/B68</f>
        <v>#DIV/0!</v>
      </c>
      <c r="D65" s="46" t="e">
        <f>C65*B55</f>
        <v>#DIV/0!</v>
      </c>
      <c r="E65" s="46" t="e">
        <f>D58*$B$7</f>
        <v>#DIV/0!</v>
      </c>
      <c r="F65" s="46" t="e">
        <f>D65+E65</f>
        <v>#DIV/0!</v>
      </c>
      <c r="G65" s="48" t="e">
        <f>F65*B56/B55</f>
        <v>#DIV/0!</v>
      </c>
      <c r="I65" s="43" t="s">
        <v>36</v>
      </c>
      <c r="J65" s="44"/>
      <c r="K65" s="45" t="e">
        <f>J65/J66</f>
        <v>#DIV/0!</v>
      </c>
      <c r="L65" s="46" t="e">
        <f>K65*J55</f>
        <v>#DIV/0!</v>
      </c>
      <c r="M65" s="46" t="e">
        <f>L58*$B$7</f>
        <v>#DIV/0!</v>
      </c>
      <c r="N65" s="46" t="e">
        <f>L65+M65</f>
        <v>#DIV/0!</v>
      </c>
      <c r="O65" s="48" t="e">
        <f>N65*J56/J55</f>
        <v>#DIV/0!</v>
      </c>
    </row>
    <row r="66" spans="1:15" ht="15.75" thickBot="1" x14ac:dyDescent="0.3">
      <c r="A66" s="37" t="s">
        <v>35</v>
      </c>
      <c r="B66" s="54">
        <f>SUM(B58:B65)</f>
        <v>0</v>
      </c>
      <c r="C66" s="55" t="e">
        <f>SUM(C58:C65)</f>
        <v>#DIV/0!</v>
      </c>
      <c r="D66" s="56" t="e">
        <f>SUM(D58:D65)</f>
        <v>#DIV/0!</v>
      </c>
      <c r="E66" s="56" t="e">
        <f>SUM(E58:E65)</f>
        <v>#DIV/0!</v>
      </c>
      <c r="F66" s="56" t="e">
        <f>SUM(F58:F65)</f>
        <v>#DIV/0!</v>
      </c>
      <c r="G66" s="49" t="e">
        <f>SUM(G60:G65)</f>
        <v>#DIV/0!</v>
      </c>
      <c r="I66" s="37" t="s">
        <v>35</v>
      </c>
      <c r="J66" s="54">
        <f>SUM(J58:J65)</f>
        <v>0</v>
      </c>
      <c r="K66" s="55" t="e">
        <f>SUM(K58:K65)</f>
        <v>#DIV/0!</v>
      </c>
      <c r="L66" s="56" t="e">
        <f>SUM(L58:L65)</f>
        <v>#DIV/0!</v>
      </c>
      <c r="M66" s="56" t="e">
        <f>SUM(M58:M65)</f>
        <v>#DIV/0!</v>
      </c>
      <c r="N66" s="56" t="e">
        <f>SUM(N58:N65)</f>
        <v>#DIV/0!</v>
      </c>
      <c r="O66" s="49" t="e">
        <f>SUM(O60:O65)</f>
        <v>#DIV/0!</v>
      </c>
    </row>
    <row r="68" spans="1:15" ht="15.75" thickBot="1" x14ac:dyDescent="0.3"/>
    <row r="69" spans="1:15" ht="16.5" thickBot="1" x14ac:dyDescent="0.3">
      <c r="A69" s="26"/>
      <c r="B69" s="97" t="s">
        <v>72</v>
      </c>
      <c r="C69" s="98"/>
      <c r="D69" s="98"/>
      <c r="E69" s="98"/>
      <c r="F69" s="98"/>
      <c r="G69" s="99"/>
      <c r="I69" s="26"/>
      <c r="J69" s="97" t="s">
        <v>73</v>
      </c>
      <c r="K69" s="98"/>
      <c r="L69" s="98"/>
      <c r="M69" s="98"/>
      <c r="N69" s="98"/>
      <c r="O69" s="99"/>
    </row>
    <row r="70" spans="1:15" x14ac:dyDescent="0.25">
      <c r="A70" s="50" t="s">
        <v>41</v>
      </c>
      <c r="B70" s="100"/>
      <c r="C70" s="101"/>
      <c r="D70" s="101"/>
      <c r="E70" s="101"/>
      <c r="F70" s="101"/>
      <c r="G70" s="102"/>
      <c r="I70" s="50" t="s">
        <v>41</v>
      </c>
      <c r="J70" s="100"/>
      <c r="K70" s="101"/>
      <c r="L70" s="101"/>
      <c r="M70" s="101"/>
      <c r="N70" s="101"/>
      <c r="O70" s="102"/>
    </row>
    <row r="71" spans="1:15" ht="15.75" thickBot="1" x14ac:dyDescent="0.3">
      <c r="A71" s="51" t="s">
        <v>42</v>
      </c>
      <c r="B71" s="103"/>
      <c r="C71" s="104"/>
      <c r="D71" s="104"/>
      <c r="E71" s="104"/>
      <c r="F71" s="104"/>
      <c r="G71" s="105"/>
      <c r="I71" s="51" t="s">
        <v>42</v>
      </c>
      <c r="J71" s="103"/>
      <c r="K71" s="104"/>
      <c r="L71" s="104"/>
      <c r="M71" s="104"/>
      <c r="N71" s="104"/>
      <c r="O71" s="105"/>
    </row>
    <row r="72" spans="1:15" ht="75" x14ac:dyDescent="0.25">
      <c r="A72" s="53"/>
      <c r="B72" s="52" t="s">
        <v>39</v>
      </c>
      <c r="C72" s="52" t="s">
        <v>38</v>
      </c>
      <c r="D72" s="52" t="s">
        <v>45</v>
      </c>
      <c r="E72" s="52" t="s">
        <v>44</v>
      </c>
      <c r="F72" s="52" t="s">
        <v>46</v>
      </c>
      <c r="G72" s="52" t="s">
        <v>47</v>
      </c>
      <c r="I72" s="53"/>
      <c r="J72" s="52" t="s">
        <v>39</v>
      </c>
      <c r="K72" s="52" t="s">
        <v>38</v>
      </c>
      <c r="L72" s="52" t="s">
        <v>45</v>
      </c>
      <c r="M72" s="52" t="s">
        <v>44</v>
      </c>
      <c r="N72" s="52" t="s">
        <v>46</v>
      </c>
      <c r="O72" s="52" t="s">
        <v>47</v>
      </c>
    </row>
    <row r="73" spans="1:15" x14ac:dyDescent="0.25">
      <c r="A73" s="27" t="s">
        <v>43</v>
      </c>
      <c r="B73" s="33"/>
      <c r="C73" s="28" t="e">
        <f>B73/B81</f>
        <v>#DIV/0!</v>
      </c>
      <c r="D73" s="34" t="e">
        <f>C73*B70</f>
        <v>#DIV/0!</v>
      </c>
      <c r="I73" s="27" t="s">
        <v>43</v>
      </c>
      <c r="J73" s="33"/>
      <c r="K73" s="28" t="e">
        <f>J73/J81</f>
        <v>#DIV/0!</v>
      </c>
      <c r="L73" s="34" t="e">
        <f>K73*J70</f>
        <v>#DIV/0!</v>
      </c>
    </row>
    <row r="74" spans="1:15" ht="15.75" thickBot="1" x14ac:dyDescent="0.3">
      <c r="A74" s="31"/>
      <c r="B74" s="35"/>
      <c r="C74" s="32"/>
      <c r="D74" s="36"/>
      <c r="I74" s="31"/>
      <c r="J74" s="35"/>
      <c r="K74" s="32"/>
      <c r="L74" s="36"/>
    </row>
    <row r="75" spans="1:15" x14ac:dyDescent="0.25">
      <c r="A75" s="38" t="s">
        <v>37</v>
      </c>
      <c r="B75" s="39"/>
      <c r="C75" s="40" t="e">
        <f>B75/B81</f>
        <v>#DIV/0!</v>
      </c>
      <c r="D75" s="41" t="e">
        <f>C75*B70</f>
        <v>#DIV/0!</v>
      </c>
      <c r="E75" s="41" t="e">
        <f>D73*$B$2</f>
        <v>#DIV/0!</v>
      </c>
      <c r="F75" s="41" t="e">
        <f>D75+E75</f>
        <v>#DIV/0!</v>
      </c>
      <c r="G75" s="47" t="e">
        <f>F75*B71/B70</f>
        <v>#DIV/0!</v>
      </c>
      <c r="I75" s="38" t="s">
        <v>37</v>
      </c>
      <c r="J75" s="39"/>
      <c r="K75" s="40" t="e">
        <f>J75/J81</f>
        <v>#DIV/0!</v>
      </c>
      <c r="L75" s="41" t="e">
        <f>K75*J70</f>
        <v>#DIV/0!</v>
      </c>
      <c r="M75" s="41" t="e">
        <f>L73*$B$2</f>
        <v>#DIV/0!</v>
      </c>
      <c r="N75" s="41" t="e">
        <f>L75+M75</f>
        <v>#DIV/0!</v>
      </c>
      <c r="O75" s="47" t="e">
        <f>N75*J71/J70</f>
        <v>#DIV/0!</v>
      </c>
    </row>
    <row r="76" spans="1:15" x14ac:dyDescent="0.25">
      <c r="A76" s="42" t="s">
        <v>31</v>
      </c>
      <c r="B76" s="33"/>
      <c r="C76" s="28" t="e">
        <f>B76/B81</f>
        <v>#DIV/0!</v>
      </c>
      <c r="D76" s="34" t="e">
        <f>C76*B70</f>
        <v>#DIV/0!</v>
      </c>
      <c r="E76" s="87" t="e">
        <f>D73*$B$3</f>
        <v>#DIV/0!</v>
      </c>
      <c r="F76" s="87" t="e">
        <f>D76+D77+D78+D79+E76</f>
        <v>#DIV/0!</v>
      </c>
      <c r="G76" s="90" t="e">
        <f>F76*B71/B70</f>
        <v>#DIV/0!</v>
      </c>
      <c r="I76" s="42" t="s">
        <v>31</v>
      </c>
      <c r="J76" s="33"/>
      <c r="K76" s="28" t="e">
        <f>J76/J81</f>
        <v>#DIV/0!</v>
      </c>
      <c r="L76" s="34" t="e">
        <f>K76*J70</f>
        <v>#DIV/0!</v>
      </c>
      <c r="M76" s="87" t="e">
        <f>L73*$B$3</f>
        <v>#DIV/0!</v>
      </c>
      <c r="N76" s="87" t="e">
        <f>L76+L77+L78+L79+M76</f>
        <v>#DIV/0!</v>
      </c>
      <c r="O76" s="90" t="e">
        <f>N76*J71/J70</f>
        <v>#DIV/0!</v>
      </c>
    </row>
    <row r="77" spans="1:15" x14ac:dyDescent="0.25">
      <c r="A77" s="42" t="s">
        <v>32</v>
      </c>
      <c r="B77" s="33"/>
      <c r="C77" s="28" t="e">
        <f>B77/B81</f>
        <v>#DIV/0!</v>
      </c>
      <c r="D77" s="34" t="e">
        <f>C77*B70</f>
        <v>#DIV/0!</v>
      </c>
      <c r="E77" s="88"/>
      <c r="F77" s="88"/>
      <c r="G77" s="91"/>
      <c r="I77" s="42" t="s">
        <v>32</v>
      </c>
      <c r="J77" s="33"/>
      <c r="K77" s="28" t="e">
        <f>J77/J81</f>
        <v>#DIV/0!</v>
      </c>
      <c r="L77" s="34" t="e">
        <f>K77*J70</f>
        <v>#DIV/0!</v>
      </c>
      <c r="M77" s="88"/>
      <c r="N77" s="88"/>
      <c r="O77" s="91"/>
    </row>
    <row r="78" spans="1:15" x14ac:dyDescent="0.25">
      <c r="A78" s="42" t="s">
        <v>33</v>
      </c>
      <c r="B78" s="33"/>
      <c r="C78" s="28" t="e">
        <f>B78/B81</f>
        <v>#DIV/0!</v>
      </c>
      <c r="D78" s="34" t="e">
        <f>C78*B70</f>
        <v>#DIV/0!</v>
      </c>
      <c r="E78" s="88"/>
      <c r="F78" s="88"/>
      <c r="G78" s="91"/>
      <c r="I78" s="42" t="s">
        <v>33</v>
      </c>
      <c r="J78" s="33"/>
      <c r="K78" s="28" t="e">
        <f>J78/J81</f>
        <v>#DIV/0!</v>
      </c>
      <c r="L78" s="34" t="e">
        <f>K78*J70</f>
        <v>#DIV/0!</v>
      </c>
      <c r="M78" s="88"/>
      <c r="N78" s="88"/>
      <c r="O78" s="91"/>
    </row>
    <row r="79" spans="1:15" x14ac:dyDescent="0.25">
      <c r="A79" s="42" t="s">
        <v>34</v>
      </c>
      <c r="B79" s="33"/>
      <c r="C79" s="28" t="e">
        <f>B79/B81</f>
        <v>#DIV/0!</v>
      </c>
      <c r="D79" s="34" t="e">
        <f>C79*B70</f>
        <v>#DIV/0!</v>
      </c>
      <c r="E79" s="89"/>
      <c r="F79" s="89"/>
      <c r="G79" s="92"/>
      <c r="I79" s="42" t="s">
        <v>34</v>
      </c>
      <c r="J79" s="33"/>
      <c r="K79" s="28" t="e">
        <f>J79/J81</f>
        <v>#DIV/0!</v>
      </c>
      <c r="L79" s="34" t="e">
        <f>K79*J70</f>
        <v>#DIV/0!</v>
      </c>
      <c r="M79" s="89"/>
      <c r="N79" s="89"/>
      <c r="O79" s="92"/>
    </row>
    <row r="80" spans="1:15" ht="15.75" thickBot="1" x14ac:dyDescent="0.3">
      <c r="A80" s="43" t="s">
        <v>36</v>
      </c>
      <c r="B80" s="44"/>
      <c r="C80" s="45" t="e">
        <f>B80/B81</f>
        <v>#DIV/0!</v>
      </c>
      <c r="D80" s="46" t="e">
        <f>C80*B70</f>
        <v>#DIV/0!</v>
      </c>
      <c r="E80" s="46" t="e">
        <f>D73*$B$7</f>
        <v>#DIV/0!</v>
      </c>
      <c r="F80" s="46" t="e">
        <f>D80+E80</f>
        <v>#DIV/0!</v>
      </c>
      <c r="G80" s="48" t="e">
        <f>F80*B71/B70</f>
        <v>#DIV/0!</v>
      </c>
      <c r="I80" s="43" t="s">
        <v>36</v>
      </c>
      <c r="J80" s="44"/>
      <c r="K80" s="45" t="e">
        <f>J80/J81</f>
        <v>#DIV/0!</v>
      </c>
      <c r="L80" s="46" t="e">
        <f>K80*J70</f>
        <v>#DIV/0!</v>
      </c>
      <c r="M80" s="46" t="e">
        <f>L73*$B$7</f>
        <v>#DIV/0!</v>
      </c>
      <c r="N80" s="46" t="e">
        <f>L80+M80</f>
        <v>#DIV/0!</v>
      </c>
      <c r="O80" s="48" t="e">
        <f>N80*J71/J70</f>
        <v>#DIV/0!</v>
      </c>
    </row>
    <row r="81" spans="1:15" ht="15.75" thickBot="1" x14ac:dyDescent="0.3">
      <c r="A81" s="37" t="s">
        <v>35</v>
      </c>
      <c r="B81" s="54">
        <f>SUM(B73:B80)</f>
        <v>0</v>
      </c>
      <c r="C81" s="55" t="e">
        <f>SUM(C73:C80)</f>
        <v>#DIV/0!</v>
      </c>
      <c r="D81" s="56" t="e">
        <f>SUM(D73:D80)</f>
        <v>#DIV/0!</v>
      </c>
      <c r="E81" s="56" t="e">
        <f>SUM(E73:E80)</f>
        <v>#DIV/0!</v>
      </c>
      <c r="F81" s="56" t="e">
        <f>SUM(F73:F80)</f>
        <v>#DIV/0!</v>
      </c>
      <c r="G81" s="49" t="e">
        <f>SUM(G75:G80)</f>
        <v>#DIV/0!</v>
      </c>
      <c r="I81" s="37" t="s">
        <v>35</v>
      </c>
      <c r="J81" s="54">
        <f>SUM(J73:J80)</f>
        <v>0</v>
      </c>
      <c r="K81" s="55" t="e">
        <f>SUM(K73:K80)</f>
        <v>#DIV/0!</v>
      </c>
      <c r="L81" s="56" t="e">
        <f>SUM(L73:L80)</f>
        <v>#DIV/0!</v>
      </c>
      <c r="M81" s="56" t="e">
        <f>SUM(M73:M80)</f>
        <v>#DIV/0!</v>
      </c>
      <c r="N81" s="56" t="e">
        <f>SUM(N73:N80)</f>
        <v>#DIV/0!</v>
      </c>
      <c r="O81" s="49" t="e">
        <f>SUM(O75:O80)</f>
        <v>#DIV/0!</v>
      </c>
    </row>
    <row r="83" spans="1:15" ht="15.75" thickBot="1" x14ac:dyDescent="0.3"/>
    <row r="84" spans="1:15" ht="16.5" thickBot="1" x14ac:dyDescent="0.3">
      <c r="A84" s="26"/>
      <c r="B84" s="97" t="s">
        <v>74</v>
      </c>
      <c r="C84" s="98"/>
      <c r="D84" s="98"/>
      <c r="E84" s="98"/>
      <c r="F84" s="98"/>
      <c r="G84" s="99"/>
      <c r="I84" s="26"/>
      <c r="J84" s="97" t="s">
        <v>75</v>
      </c>
      <c r="K84" s="98"/>
      <c r="L84" s="98"/>
      <c r="M84" s="98"/>
      <c r="N84" s="98"/>
      <c r="O84" s="99"/>
    </row>
    <row r="85" spans="1:15" x14ac:dyDescent="0.25">
      <c r="A85" s="50" t="s">
        <v>41</v>
      </c>
      <c r="B85" s="100"/>
      <c r="C85" s="101"/>
      <c r="D85" s="101"/>
      <c r="E85" s="101"/>
      <c r="F85" s="101"/>
      <c r="G85" s="102"/>
      <c r="I85" s="50" t="s">
        <v>41</v>
      </c>
      <c r="J85" s="100"/>
      <c r="K85" s="101"/>
      <c r="L85" s="101"/>
      <c r="M85" s="101"/>
      <c r="N85" s="101"/>
      <c r="O85" s="102"/>
    </row>
    <row r="86" spans="1:15" ht="15.75" thickBot="1" x14ac:dyDescent="0.3">
      <c r="A86" s="51" t="s">
        <v>42</v>
      </c>
      <c r="B86" s="103"/>
      <c r="C86" s="104"/>
      <c r="D86" s="104"/>
      <c r="E86" s="104"/>
      <c r="F86" s="104"/>
      <c r="G86" s="105"/>
      <c r="I86" s="51" t="s">
        <v>42</v>
      </c>
      <c r="J86" s="103"/>
      <c r="K86" s="104"/>
      <c r="L86" s="104"/>
      <c r="M86" s="104"/>
      <c r="N86" s="104"/>
      <c r="O86" s="105"/>
    </row>
    <row r="87" spans="1:15" ht="75" x14ac:dyDescent="0.25">
      <c r="A87" s="53"/>
      <c r="B87" s="52" t="s">
        <v>39</v>
      </c>
      <c r="C87" s="52" t="s">
        <v>38</v>
      </c>
      <c r="D87" s="52" t="s">
        <v>45</v>
      </c>
      <c r="E87" s="52" t="s">
        <v>44</v>
      </c>
      <c r="F87" s="52" t="s">
        <v>46</v>
      </c>
      <c r="G87" s="52" t="s">
        <v>47</v>
      </c>
      <c r="I87" s="53"/>
      <c r="J87" s="52" t="s">
        <v>39</v>
      </c>
      <c r="K87" s="52" t="s">
        <v>38</v>
      </c>
      <c r="L87" s="52" t="s">
        <v>45</v>
      </c>
      <c r="M87" s="52" t="s">
        <v>44</v>
      </c>
      <c r="N87" s="52" t="s">
        <v>46</v>
      </c>
      <c r="O87" s="52" t="s">
        <v>47</v>
      </c>
    </row>
    <row r="88" spans="1:15" x14ac:dyDescent="0.25">
      <c r="A88" s="27" t="s">
        <v>43</v>
      </c>
      <c r="B88" s="33"/>
      <c r="C88" s="28" t="e">
        <f>B88/B96</f>
        <v>#DIV/0!</v>
      </c>
      <c r="D88" s="34" t="e">
        <f>C88*B85</f>
        <v>#DIV/0!</v>
      </c>
      <c r="I88" s="27" t="s">
        <v>43</v>
      </c>
      <c r="J88" s="33"/>
      <c r="K88" s="28" t="e">
        <f>J88/J96</f>
        <v>#DIV/0!</v>
      </c>
      <c r="L88" s="34" t="e">
        <f>K88*J85</f>
        <v>#DIV/0!</v>
      </c>
    </row>
    <row r="89" spans="1:15" ht="15.75" thickBot="1" x14ac:dyDescent="0.3">
      <c r="A89" s="31"/>
      <c r="B89" s="35"/>
      <c r="C89" s="32"/>
      <c r="D89" s="36"/>
      <c r="I89" s="31"/>
      <c r="J89" s="35"/>
      <c r="K89" s="32"/>
      <c r="L89" s="36"/>
    </row>
    <row r="90" spans="1:15" x14ac:dyDescent="0.25">
      <c r="A90" s="38" t="s">
        <v>37</v>
      </c>
      <c r="B90" s="39"/>
      <c r="C90" s="40" t="e">
        <f>B90/B96</f>
        <v>#DIV/0!</v>
      </c>
      <c r="D90" s="41" t="e">
        <f>C90*B85</f>
        <v>#DIV/0!</v>
      </c>
      <c r="E90" s="41" t="e">
        <f>D88*$B$2</f>
        <v>#DIV/0!</v>
      </c>
      <c r="F90" s="41" t="e">
        <f>D90+E90</f>
        <v>#DIV/0!</v>
      </c>
      <c r="G90" s="47" t="e">
        <f>F90*B86/B85</f>
        <v>#DIV/0!</v>
      </c>
      <c r="I90" s="38" t="s">
        <v>37</v>
      </c>
      <c r="J90" s="39"/>
      <c r="K90" s="40" t="e">
        <f>J90/J96</f>
        <v>#DIV/0!</v>
      </c>
      <c r="L90" s="41" t="e">
        <f>K90*J85</f>
        <v>#DIV/0!</v>
      </c>
      <c r="M90" s="41" t="e">
        <f>L88*$B$2</f>
        <v>#DIV/0!</v>
      </c>
      <c r="N90" s="41" t="e">
        <f>L90+M90</f>
        <v>#DIV/0!</v>
      </c>
      <c r="O90" s="47" t="e">
        <f>N90*J86/J85</f>
        <v>#DIV/0!</v>
      </c>
    </row>
    <row r="91" spans="1:15" x14ac:dyDescent="0.25">
      <c r="A91" s="42" t="s">
        <v>31</v>
      </c>
      <c r="B91" s="33"/>
      <c r="C91" s="28" t="e">
        <f>B91/B96</f>
        <v>#DIV/0!</v>
      </c>
      <c r="D91" s="34" t="e">
        <f>C91*B85</f>
        <v>#DIV/0!</v>
      </c>
      <c r="E91" s="87" t="e">
        <f>D88*$B$3</f>
        <v>#DIV/0!</v>
      </c>
      <c r="F91" s="87" t="e">
        <f>D91+D92+D93+D94+E91</f>
        <v>#DIV/0!</v>
      </c>
      <c r="G91" s="90" t="e">
        <f>F91*B86/B85</f>
        <v>#DIV/0!</v>
      </c>
      <c r="I91" s="42" t="s">
        <v>31</v>
      </c>
      <c r="J91" s="33"/>
      <c r="K91" s="28" t="e">
        <f>J91/J96</f>
        <v>#DIV/0!</v>
      </c>
      <c r="L91" s="34" t="e">
        <f>K91*J85</f>
        <v>#DIV/0!</v>
      </c>
      <c r="M91" s="87" t="e">
        <f>L88*$B$3</f>
        <v>#DIV/0!</v>
      </c>
      <c r="N91" s="87" t="e">
        <f>L91+L92+L93+L94+M91</f>
        <v>#DIV/0!</v>
      </c>
      <c r="O91" s="90" t="e">
        <f>N91*J86/J85</f>
        <v>#DIV/0!</v>
      </c>
    </row>
    <row r="92" spans="1:15" x14ac:dyDescent="0.25">
      <c r="A92" s="42" t="s">
        <v>32</v>
      </c>
      <c r="B92" s="33"/>
      <c r="C92" s="28" t="e">
        <f>B92/B96</f>
        <v>#DIV/0!</v>
      </c>
      <c r="D92" s="34" t="e">
        <f>C92*B85</f>
        <v>#DIV/0!</v>
      </c>
      <c r="E92" s="88"/>
      <c r="F92" s="88"/>
      <c r="G92" s="91"/>
      <c r="I92" s="42" t="s">
        <v>32</v>
      </c>
      <c r="J92" s="33"/>
      <c r="K92" s="28" t="e">
        <f>J92/J96</f>
        <v>#DIV/0!</v>
      </c>
      <c r="L92" s="34" t="e">
        <f>K92*J85</f>
        <v>#DIV/0!</v>
      </c>
      <c r="M92" s="88"/>
      <c r="N92" s="88"/>
      <c r="O92" s="91"/>
    </row>
    <row r="93" spans="1:15" x14ac:dyDescent="0.25">
      <c r="A93" s="42" t="s">
        <v>33</v>
      </c>
      <c r="B93" s="33"/>
      <c r="C93" s="28" t="e">
        <f>B93/B96</f>
        <v>#DIV/0!</v>
      </c>
      <c r="D93" s="34" t="e">
        <f>C93*B85</f>
        <v>#DIV/0!</v>
      </c>
      <c r="E93" s="88"/>
      <c r="F93" s="88"/>
      <c r="G93" s="91"/>
      <c r="I93" s="42" t="s">
        <v>33</v>
      </c>
      <c r="J93" s="33"/>
      <c r="K93" s="28" t="e">
        <f>J93/J96</f>
        <v>#DIV/0!</v>
      </c>
      <c r="L93" s="34" t="e">
        <f>K93*J85</f>
        <v>#DIV/0!</v>
      </c>
      <c r="M93" s="88"/>
      <c r="N93" s="88"/>
      <c r="O93" s="91"/>
    </row>
    <row r="94" spans="1:15" x14ac:dyDescent="0.25">
      <c r="A94" s="42" t="s">
        <v>34</v>
      </c>
      <c r="B94" s="33"/>
      <c r="C94" s="28" t="e">
        <f>B94/B96</f>
        <v>#DIV/0!</v>
      </c>
      <c r="D94" s="34" t="e">
        <f>C94*B85</f>
        <v>#DIV/0!</v>
      </c>
      <c r="E94" s="89"/>
      <c r="F94" s="89"/>
      <c r="G94" s="92"/>
      <c r="I94" s="42" t="s">
        <v>34</v>
      </c>
      <c r="J94" s="33"/>
      <c r="K94" s="28" t="e">
        <f>J94/J96</f>
        <v>#DIV/0!</v>
      </c>
      <c r="L94" s="34" t="e">
        <f>K94*J85</f>
        <v>#DIV/0!</v>
      </c>
      <c r="M94" s="89"/>
      <c r="N94" s="89"/>
      <c r="O94" s="92"/>
    </row>
    <row r="95" spans="1:15" ht="15.75" thickBot="1" x14ac:dyDescent="0.3">
      <c r="A95" s="43" t="s">
        <v>36</v>
      </c>
      <c r="B95" s="44"/>
      <c r="C95" s="45" t="e">
        <f>B95/B96</f>
        <v>#DIV/0!</v>
      </c>
      <c r="D95" s="46" t="e">
        <f>C95*B85</f>
        <v>#DIV/0!</v>
      </c>
      <c r="E95" s="46" t="e">
        <f>D88*$B$7</f>
        <v>#DIV/0!</v>
      </c>
      <c r="F95" s="46" t="e">
        <f>D95+E95</f>
        <v>#DIV/0!</v>
      </c>
      <c r="G95" s="48" t="e">
        <f>F95*B86/B85</f>
        <v>#DIV/0!</v>
      </c>
      <c r="I95" s="43" t="s">
        <v>36</v>
      </c>
      <c r="J95" s="44"/>
      <c r="K95" s="45" t="e">
        <f>J95/J96</f>
        <v>#DIV/0!</v>
      </c>
      <c r="L95" s="46" t="e">
        <f>K95*J85</f>
        <v>#DIV/0!</v>
      </c>
      <c r="M95" s="46" t="e">
        <f>L88*$B$7</f>
        <v>#DIV/0!</v>
      </c>
      <c r="N95" s="46" t="e">
        <f>L95+M95</f>
        <v>#DIV/0!</v>
      </c>
      <c r="O95" s="48" t="e">
        <f>N95*J86/J85</f>
        <v>#DIV/0!</v>
      </c>
    </row>
    <row r="96" spans="1:15" ht="15.75" thickBot="1" x14ac:dyDescent="0.3">
      <c r="A96" s="37" t="s">
        <v>35</v>
      </c>
      <c r="B96" s="54">
        <f>SUM(B88:B95)</f>
        <v>0</v>
      </c>
      <c r="C96" s="55" t="e">
        <f>SUM(C88:C95)</f>
        <v>#DIV/0!</v>
      </c>
      <c r="D96" s="56" t="e">
        <f>SUM(D88:D95)</f>
        <v>#DIV/0!</v>
      </c>
      <c r="E96" s="56" t="e">
        <f>SUM(E88:E95)</f>
        <v>#DIV/0!</v>
      </c>
      <c r="F96" s="56" t="e">
        <f>SUM(F88:F95)</f>
        <v>#DIV/0!</v>
      </c>
      <c r="G96" s="49" t="e">
        <f>SUM(G90:G95)</f>
        <v>#DIV/0!</v>
      </c>
      <c r="I96" s="37" t="s">
        <v>35</v>
      </c>
      <c r="J96" s="54">
        <f>SUM(J88:J95)</f>
        <v>0</v>
      </c>
      <c r="K96" s="55" t="e">
        <f>SUM(K88:K95)</f>
        <v>#DIV/0!</v>
      </c>
      <c r="L96" s="56" t="e">
        <f>SUM(L88:L95)</f>
        <v>#DIV/0!</v>
      </c>
      <c r="M96" s="56" t="e">
        <f>SUM(M88:M95)</f>
        <v>#DIV/0!</v>
      </c>
      <c r="N96" s="56" t="e">
        <f>SUM(N88:N95)</f>
        <v>#DIV/0!</v>
      </c>
      <c r="O96" s="49" t="e">
        <f>SUM(O90:O95)</f>
        <v>#DIV/0!</v>
      </c>
    </row>
  </sheetData>
  <mergeCells count="74">
    <mergeCell ref="O91:O94"/>
    <mergeCell ref="B84:G84"/>
    <mergeCell ref="J84:O84"/>
    <mergeCell ref="B85:G85"/>
    <mergeCell ref="J85:O85"/>
    <mergeCell ref="B86:G86"/>
    <mergeCell ref="J86:O86"/>
    <mergeCell ref="E91:E94"/>
    <mergeCell ref="F91:F94"/>
    <mergeCell ref="G91:G94"/>
    <mergeCell ref="M91:M94"/>
    <mergeCell ref="N91:N94"/>
    <mergeCell ref="O76:O79"/>
    <mergeCell ref="B69:G69"/>
    <mergeCell ref="J69:O69"/>
    <mergeCell ref="B70:G70"/>
    <mergeCell ref="J70:O70"/>
    <mergeCell ref="B71:G71"/>
    <mergeCell ref="J71:O71"/>
    <mergeCell ref="E76:E79"/>
    <mergeCell ref="F76:F79"/>
    <mergeCell ref="G76:G79"/>
    <mergeCell ref="M76:M79"/>
    <mergeCell ref="N76:N79"/>
    <mergeCell ref="J54:O54"/>
    <mergeCell ref="J55:O55"/>
    <mergeCell ref="J56:O56"/>
    <mergeCell ref="M61:M64"/>
    <mergeCell ref="N61:N64"/>
    <mergeCell ref="O61:O64"/>
    <mergeCell ref="B54:G54"/>
    <mergeCell ref="B55:G55"/>
    <mergeCell ref="B56:G56"/>
    <mergeCell ref="E61:E64"/>
    <mergeCell ref="F61:F64"/>
    <mergeCell ref="G61:G64"/>
    <mergeCell ref="J39:O39"/>
    <mergeCell ref="J40:O40"/>
    <mergeCell ref="J41:O41"/>
    <mergeCell ref="M46:M49"/>
    <mergeCell ref="N46:N49"/>
    <mergeCell ref="O46:O49"/>
    <mergeCell ref="B39:G39"/>
    <mergeCell ref="B40:G40"/>
    <mergeCell ref="B41:G41"/>
    <mergeCell ref="E46:E49"/>
    <mergeCell ref="F46:F49"/>
    <mergeCell ref="G46:G49"/>
    <mergeCell ref="J24:O24"/>
    <mergeCell ref="J25:O25"/>
    <mergeCell ref="J26:O26"/>
    <mergeCell ref="M31:M34"/>
    <mergeCell ref="N31:N34"/>
    <mergeCell ref="O31:O34"/>
    <mergeCell ref="B24:G24"/>
    <mergeCell ref="B25:G25"/>
    <mergeCell ref="B26:G26"/>
    <mergeCell ref="E31:E34"/>
    <mergeCell ref="F31:F34"/>
    <mergeCell ref="G31:G34"/>
    <mergeCell ref="J9:O9"/>
    <mergeCell ref="J10:O10"/>
    <mergeCell ref="J11:O11"/>
    <mergeCell ref="M16:M19"/>
    <mergeCell ref="N16:N19"/>
    <mergeCell ref="O16:O19"/>
    <mergeCell ref="E16:E19"/>
    <mergeCell ref="F16:F19"/>
    <mergeCell ref="G16:G19"/>
    <mergeCell ref="B3:B6"/>
    <mergeCell ref="A1:B1"/>
    <mergeCell ref="B9:G9"/>
    <mergeCell ref="B10:G10"/>
    <mergeCell ref="B11:G11"/>
  </mergeCells>
  <phoneticPr fontId="5" type="noConversion"/>
  <pageMargins left="0.7" right="0.7" top="0.75" bottom="0.75" header="0.3" footer="0.3"/>
  <pageSetup paperSize="9" orientation="portrait" r:id="rId1"/>
  <ignoredErrors>
    <ignoredError sqref="C59:G64 D58:G58 C66:G66 D65:G65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5B418-FF7C-4C6C-90D4-B7E8EB8D7BD3}">
  <dimension ref="A1:O96"/>
  <sheetViews>
    <sheetView topLeftCell="A9" workbookViewId="0">
      <selection activeCell="B27" sqref="B27"/>
    </sheetView>
  </sheetViews>
  <sheetFormatPr baseColWidth="10" defaultRowHeight="15" x14ac:dyDescent="0.25"/>
  <cols>
    <col min="1" max="1" width="15.42578125" customWidth="1"/>
    <col min="2" max="2" width="10.85546875" customWidth="1"/>
    <col min="3" max="3" width="16.5703125" customWidth="1"/>
    <col min="4" max="4" width="12" customWidth="1"/>
    <col min="5" max="5" width="12.5703125" customWidth="1"/>
    <col min="15" max="15" width="11.85546875" bestFit="1" customWidth="1"/>
  </cols>
  <sheetData>
    <row r="1" spans="1:15" ht="15.75" hidden="1" thickBot="1" x14ac:dyDescent="0.3">
      <c r="A1" s="96" t="s">
        <v>40</v>
      </c>
      <c r="B1" s="96"/>
    </row>
    <row r="2" spans="1:15" ht="15.75" hidden="1" thickBot="1" x14ac:dyDescent="0.3">
      <c r="A2" s="29" t="s">
        <v>37</v>
      </c>
      <c r="B2" s="30">
        <v>0.34499999999999997</v>
      </c>
    </row>
    <row r="3" spans="1:15" ht="15.75" hidden="1" thickBot="1" x14ac:dyDescent="0.3">
      <c r="A3" s="29" t="s">
        <v>31</v>
      </c>
      <c r="B3" s="93">
        <v>0.28749999999999998</v>
      </c>
    </row>
    <row r="4" spans="1:15" ht="15.75" hidden="1" thickBot="1" x14ac:dyDescent="0.3">
      <c r="A4" s="29" t="s">
        <v>32</v>
      </c>
      <c r="B4" s="94"/>
    </row>
    <row r="5" spans="1:15" ht="15.75" hidden="1" thickBot="1" x14ac:dyDescent="0.3">
      <c r="A5" s="29" t="s">
        <v>33</v>
      </c>
      <c r="B5" s="94"/>
    </row>
    <row r="6" spans="1:15" ht="15.75" hidden="1" thickBot="1" x14ac:dyDescent="0.3">
      <c r="A6" s="29" t="s">
        <v>34</v>
      </c>
      <c r="B6" s="95"/>
    </row>
    <row r="7" spans="1:15" ht="15.75" hidden="1" thickBot="1" x14ac:dyDescent="0.3">
      <c r="A7" s="29" t="s">
        <v>36</v>
      </c>
      <c r="B7" s="30">
        <v>0.36749999999999999</v>
      </c>
    </row>
    <row r="8" spans="1:15" ht="15.75" hidden="1" thickBot="1" x14ac:dyDescent="0.3"/>
    <row r="9" spans="1:15" s="26" customFormat="1" ht="16.5" thickBot="1" x14ac:dyDescent="0.3">
      <c r="B9" s="97" t="s">
        <v>65</v>
      </c>
      <c r="C9" s="98"/>
      <c r="D9" s="98"/>
      <c r="E9" s="98"/>
      <c r="F9" s="98"/>
      <c r="G9" s="99"/>
      <c r="J9" s="97" t="s">
        <v>66</v>
      </c>
      <c r="K9" s="98"/>
      <c r="L9" s="98"/>
      <c r="M9" s="98"/>
      <c r="N9" s="98"/>
      <c r="O9" s="99"/>
    </row>
    <row r="10" spans="1:15" s="26" customFormat="1" x14ac:dyDescent="0.25">
      <c r="A10" s="50" t="s">
        <v>55</v>
      </c>
      <c r="B10" s="100"/>
      <c r="C10" s="101"/>
      <c r="D10" s="101"/>
      <c r="E10" s="101"/>
      <c r="F10" s="101"/>
      <c r="G10" s="102"/>
      <c r="I10" s="50" t="s">
        <v>55</v>
      </c>
      <c r="J10" s="100"/>
      <c r="K10" s="101"/>
      <c r="L10" s="101"/>
      <c r="M10" s="101"/>
      <c r="N10" s="101"/>
      <c r="O10" s="102"/>
    </row>
    <row r="11" spans="1:15" s="26" customFormat="1" ht="15.75" thickBot="1" x14ac:dyDescent="0.3">
      <c r="A11" s="51" t="s">
        <v>42</v>
      </c>
      <c r="B11" s="103"/>
      <c r="C11" s="104"/>
      <c r="D11" s="104"/>
      <c r="E11" s="104"/>
      <c r="F11" s="104"/>
      <c r="G11" s="105"/>
      <c r="I11" s="51" t="s">
        <v>42</v>
      </c>
      <c r="J11" s="103"/>
      <c r="K11" s="104"/>
      <c r="L11" s="104"/>
      <c r="M11" s="104"/>
      <c r="N11" s="104"/>
      <c r="O11" s="105"/>
    </row>
    <row r="12" spans="1:15" ht="75" x14ac:dyDescent="0.25">
      <c r="A12" s="53"/>
      <c r="B12" s="52" t="s">
        <v>39</v>
      </c>
      <c r="C12" s="52" t="s">
        <v>38</v>
      </c>
      <c r="D12" s="52" t="s">
        <v>56</v>
      </c>
      <c r="E12" s="52" t="s">
        <v>57</v>
      </c>
      <c r="F12" s="52" t="s">
        <v>58</v>
      </c>
      <c r="G12" s="52" t="s">
        <v>47</v>
      </c>
      <c r="I12" s="53"/>
      <c r="J12" s="52" t="s">
        <v>39</v>
      </c>
      <c r="K12" s="52" t="s">
        <v>38</v>
      </c>
      <c r="L12" s="52" t="s">
        <v>56</v>
      </c>
      <c r="M12" s="52" t="s">
        <v>57</v>
      </c>
      <c r="N12" s="52" t="s">
        <v>58</v>
      </c>
      <c r="O12" s="52" t="s">
        <v>47</v>
      </c>
    </row>
    <row r="13" spans="1:15" x14ac:dyDescent="0.25">
      <c r="A13" s="27" t="s">
        <v>43</v>
      </c>
      <c r="B13" s="33"/>
      <c r="C13" s="28" t="e">
        <f>B13/B21</f>
        <v>#DIV/0!</v>
      </c>
      <c r="D13" s="34" t="e">
        <f>C13*B10</f>
        <v>#DIV/0!</v>
      </c>
      <c r="I13" s="27" t="s">
        <v>43</v>
      </c>
      <c r="J13" s="33"/>
      <c r="K13" s="28" t="e">
        <f>J13/J21</f>
        <v>#DIV/0!</v>
      </c>
      <c r="L13" s="34" t="e">
        <f>K13*J10</f>
        <v>#DIV/0!</v>
      </c>
    </row>
    <row r="14" spans="1:15" ht="15.75" thickBot="1" x14ac:dyDescent="0.3">
      <c r="A14" s="31"/>
      <c r="B14" s="35"/>
      <c r="C14" s="32"/>
      <c r="D14" s="36"/>
      <c r="I14" s="31"/>
      <c r="J14" s="35"/>
      <c r="K14" s="32"/>
      <c r="L14" s="36"/>
    </row>
    <row r="15" spans="1:15" x14ac:dyDescent="0.25">
      <c r="A15" s="38" t="s">
        <v>37</v>
      </c>
      <c r="B15" s="39"/>
      <c r="C15" s="40" t="e">
        <f>B15/B21</f>
        <v>#DIV/0!</v>
      </c>
      <c r="D15" s="41" t="e">
        <f>C15*B10</f>
        <v>#DIV/0!</v>
      </c>
      <c r="E15" s="41" t="e">
        <f>D13*$B$2</f>
        <v>#DIV/0!</v>
      </c>
      <c r="F15" s="41" t="e">
        <f>D15+E15</f>
        <v>#DIV/0!</v>
      </c>
      <c r="G15" s="47" t="e">
        <f>F15*B11/B10</f>
        <v>#DIV/0!</v>
      </c>
      <c r="I15" s="38" t="s">
        <v>37</v>
      </c>
      <c r="J15" s="39"/>
      <c r="K15" s="40" t="e">
        <f>J15/J21</f>
        <v>#DIV/0!</v>
      </c>
      <c r="L15" s="41" t="e">
        <f>K15*J10</f>
        <v>#DIV/0!</v>
      </c>
      <c r="M15" s="41" t="e">
        <f>L13*$B$2</f>
        <v>#DIV/0!</v>
      </c>
      <c r="N15" s="41" t="e">
        <f>L15+M15</f>
        <v>#DIV/0!</v>
      </c>
      <c r="O15" s="47" t="e">
        <f>N15*J11/J10</f>
        <v>#DIV/0!</v>
      </c>
    </row>
    <row r="16" spans="1:15" x14ac:dyDescent="0.25">
      <c r="A16" s="42" t="s">
        <v>31</v>
      </c>
      <c r="B16" s="33">
        <v>0</v>
      </c>
      <c r="C16" s="28" t="e">
        <f>B16/B21</f>
        <v>#DIV/0!</v>
      </c>
      <c r="D16" s="34" t="e">
        <f>C16*B10</f>
        <v>#DIV/0!</v>
      </c>
      <c r="E16" s="87" t="e">
        <f>D13*$B$3</f>
        <v>#DIV/0!</v>
      </c>
      <c r="F16" s="87" t="e">
        <f>D16+D17+D18+D19+E16</f>
        <v>#DIV/0!</v>
      </c>
      <c r="G16" s="90" t="e">
        <f>F16*B11/B10</f>
        <v>#DIV/0!</v>
      </c>
      <c r="I16" s="42" t="s">
        <v>31</v>
      </c>
      <c r="J16" s="33"/>
      <c r="K16" s="28" t="e">
        <f>J16/J21</f>
        <v>#DIV/0!</v>
      </c>
      <c r="L16" s="34" t="e">
        <f>K16*J10</f>
        <v>#DIV/0!</v>
      </c>
      <c r="M16" s="87" t="e">
        <f>L13*$B$3</f>
        <v>#DIV/0!</v>
      </c>
      <c r="N16" s="87" t="e">
        <f>L16+L17+L18+L19+M16</f>
        <v>#DIV/0!</v>
      </c>
      <c r="O16" s="90" t="e">
        <f>N16*J11/J10</f>
        <v>#DIV/0!</v>
      </c>
    </row>
    <row r="17" spans="1:15" x14ac:dyDescent="0.25">
      <c r="A17" s="42" t="s">
        <v>32</v>
      </c>
      <c r="B17" s="33">
        <v>0</v>
      </c>
      <c r="C17" s="28" t="e">
        <f>B17/B21</f>
        <v>#DIV/0!</v>
      </c>
      <c r="D17" s="34" t="e">
        <f>C17*B10</f>
        <v>#DIV/0!</v>
      </c>
      <c r="E17" s="88"/>
      <c r="F17" s="88"/>
      <c r="G17" s="91"/>
      <c r="I17" s="42" t="s">
        <v>32</v>
      </c>
      <c r="J17" s="33"/>
      <c r="K17" s="28" t="e">
        <f>J17/J21</f>
        <v>#DIV/0!</v>
      </c>
      <c r="L17" s="34" t="e">
        <f>K17*J10</f>
        <v>#DIV/0!</v>
      </c>
      <c r="M17" s="88"/>
      <c r="N17" s="88"/>
      <c r="O17" s="91"/>
    </row>
    <row r="18" spans="1:15" x14ac:dyDescent="0.25">
      <c r="A18" s="42" t="s">
        <v>33</v>
      </c>
      <c r="B18" s="33">
        <v>0</v>
      </c>
      <c r="C18" s="28" t="e">
        <f>B18/B21</f>
        <v>#DIV/0!</v>
      </c>
      <c r="D18" s="34" t="e">
        <f>C18*B10</f>
        <v>#DIV/0!</v>
      </c>
      <c r="E18" s="88"/>
      <c r="F18" s="88"/>
      <c r="G18" s="91"/>
      <c r="I18" s="42" t="s">
        <v>33</v>
      </c>
      <c r="J18" s="33"/>
      <c r="K18" s="28" t="e">
        <f>J18/J21</f>
        <v>#DIV/0!</v>
      </c>
      <c r="L18" s="34" t="e">
        <f>K18*J10</f>
        <v>#DIV/0!</v>
      </c>
      <c r="M18" s="88"/>
      <c r="N18" s="88"/>
      <c r="O18" s="91"/>
    </row>
    <row r="19" spans="1:15" x14ac:dyDescent="0.25">
      <c r="A19" s="42" t="s">
        <v>34</v>
      </c>
      <c r="B19" s="33">
        <v>0</v>
      </c>
      <c r="C19" s="28" t="e">
        <f>B19/B21</f>
        <v>#DIV/0!</v>
      </c>
      <c r="D19" s="34" t="e">
        <f>C19*B10</f>
        <v>#DIV/0!</v>
      </c>
      <c r="E19" s="89"/>
      <c r="F19" s="89"/>
      <c r="G19" s="92"/>
      <c r="I19" s="42" t="s">
        <v>34</v>
      </c>
      <c r="J19" s="33"/>
      <c r="K19" s="28" t="e">
        <f>J19/J21</f>
        <v>#DIV/0!</v>
      </c>
      <c r="L19" s="34" t="e">
        <f>K19*J10</f>
        <v>#DIV/0!</v>
      </c>
      <c r="M19" s="89"/>
      <c r="N19" s="89"/>
      <c r="O19" s="92"/>
    </row>
    <row r="20" spans="1:15" ht="15.75" thickBot="1" x14ac:dyDescent="0.3">
      <c r="A20" s="43" t="s">
        <v>36</v>
      </c>
      <c r="B20" s="44">
        <v>0</v>
      </c>
      <c r="C20" s="45" t="e">
        <f>B20/B21</f>
        <v>#DIV/0!</v>
      </c>
      <c r="D20" s="46" t="e">
        <f>C20*B10</f>
        <v>#DIV/0!</v>
      </c>
      <c r="E20" s="46" t="e">
        <f>D13*$B$7</f>
        <v>#DIV/0!</v>
      </c>
      <c r="F20" s="46" t="e">
        <f>D20+E20</f>
        <v>#DIV/0!</v>
      </c>
      <c r="G20" s="48" t="e">
        <f>F20*B11/B10</f>
        <v>#DIV/0!</v>
      </c>
      <c r="I20" s="43" t="s">
        <v>36</v>
      </c>
      <c r="J20" s="44">
        <v>0</v>
      </c>
      <c r="K20" s="45" t="e">
        <f>J20/J21</f>
        <v>#DIV/0!</v>
      </c>
      <c r="L20" s="46" t="e">
        <f>K20*J10</f>
        <v>#DIV/0!</v>
      </c>
      <c r="M20" s="46" t="e">
        <f>L13*$B$7</f>
        <v>#DIV/0!</v>
      </c>
      <c r="N20" s="46" t="e">
        <f>L20+M20</f>
        <v>#DIV/0!</v>
      </c>
      <c r="O20" s="48" t="e">
        <f>N20*J11/J10</f>
        <v>#DIV/0!</v>
      </c>
    </row>
    <row r="21" spans="1:15" ht="15.75" thickBot="1" x14ac:dyDescent="0.3">
      <c r="A21" s="37" t="s">
        <v>35</v>
      </c>
      <c r="B21" s="54">
        <f>SUM(B13:B20)</f>
        <v>0</v>
      </c>
      <c r="C21" s="55" t="e">
        <f>SUM(C13:C20)</f>
        <v>#DIV/0!</v>
      </c>
      <c r="D21" s="56" t="e">
        <f>SUM(D13:D20)</f>
        <v>#DIV/0!</v>
      </c>
      <c r="E21" s="56" t="e">
        <f>SUM(E13:E20)</f>
        <v>#DIV/0!</v>
      </c>
      <c r="F21" s="56" t="e">
        <f>SUM(F13:F20)</f>
        <v>#DIV/0!</v>
      </c>
      <c r="G21" s="49" t="e">
        <f>SUM(G15:G20)</f>
        <v>#DIV/0!</v>
      </c>
      <c r="I21" s="37" t="s">
        <v>35</v>
      </c>
      <c r="J21" s="54">
        <f>SUM(J13:J20)</f>
        <v>0</v>
      </c>
      <c r="K21" s="55" t="e">
        <f>SUM(K13:K20)</f>
        <v>#DIV/0!</v>
      </c>
      <c r="L21" s="56" t="e">
        <f>SUM(L13:L20)</f>
        <v>#DIV/0!</v>
      </c>
      <c r="M21" s="56" t="e">
        <f>SUM(M13:M20)</f>
        <v>#DIV/0!</v>
      </c>
      <c r="N21" s="56" t="e">
        <f>SUM(N13:N20)</f>
        <v>#DIV/0!</v>
      </c>
      <c r="O21" s="49" t="e">
        <f>SUM(O15:O20)</f>
        <v>#DIV/0!</v>
      </c>
    </row>
    <row r="23" spans="1:15" ht="15.75" thickBot="1" x14ac:dyDescent="0.3"/>
    <row r="24" spans="1:15" ht="16.5" thickBot="1" x14ac:dyDescent="0.3">
      <c r="A24" s="26"/>
      <c r="B24" s="97" t="s">
        <v>67</v>
      </c>
      <c r="C24" s="98"/>
      <c r="D24" s="98"/>
      <c r="E24" s="98"/>
      <c r="F24" s="98"/>
      <c r="G24" s="99"/>
      <c r="I24" s="26"/>
      <c r="J24" s="97" t="s">
        <v>68</v>
      </c>
      <c r="K24" s="98"/>
      <c r="L24" s="98"/>
      <c r="M24" s="98"/>
      <c r="N24" s="98"/>
      <c r="O24" s="99"/>
    </row>
    <row r="25" spans="1:15" x14ac:dyDescent="0.25">
      <c r="A25" s="50" t="s">
        <v>55</v>
      </c>
      <c r="B25" s="100">
        <v>129</v>
      </c>
      <c r="C25" s="101"/>
      <c r="D25" s="101"/>
      <c r="E25" s="101"/>
      <c r="F25" s="101"/>
      <c r="G25" s="102"/>
      <c r="I25" s="50" t="s">
        <v>55</v>
      </c>
      <c r="J25" s="100"/>
      <c r="K25" s="101"/>
      <c r="L25" s="101"/>
      <c r="M25" s="101"/>
      <c r="N25" s="101"/>
      <c r="O25" s="102"/>
    </row>
    <row r="26" spans="1:15" ht="15.75" thickBot="1" x14ac:dyDescent="0.3">
      <c r="A26" s="51" t="s">
        <v>42</v>
      </c>
      <c r="B26" s="103">
        <v>654.28</v>
      </c>
      <c r="C26" s="104"/>
      <c r="D26" s="104"/>
      <c r="E26" s="104"/>
      <c r="F26" s="104"/>
      <c r="G26" s="105"/>
      <c r="I26" s="51" t="s">
        <v>42</v>
      </c>
      <c r="J26" s="103"/>
      <c r="K26" s="104"/>
      <c r="L26" s="104"/>
      <c r="M26" s="104"/>
      <c r="N26" s="104"/>
      <c r="O26" s="105"/>
    </row>
    <row r="27" spans="1:15" ht="75" x14ac:dyDescent="0.25">
      <c r="A27" s="53"/>
      <c r="B27" s="52" t="s">
        <v>39</v>
      </c>
      <c r="C27" s="52" t="s">
        <v>38</v>
      </c>
      <c r="D27" s="52" t="s">
        <v>56</v>
      </c>
      <c r="E27" s="52" t="s">
        <v>57</v>
      </c>
      <c r="F27" s="52" t="s">
        <v>58</v>
      </c>
      <c r="G27" s="52" t="s">
        <v>47</v>
      </c>
      <c r="I27" s="53"/>
      <c r="J27" s="52" t="s">
        <v>39</v>
      </c>
      <c r="K27" s="52" t="s">
        <v>38</v>
      </c>
      <c r="L27" s="52" t="s">
        <v>56</v>
      </c>
      <c r="M27" s="52" t="s">
        <v>57</v>
      </c>
      <c r="N27" s="52" t="s">
        <v>58</v>
      </c>
      <c r="O27" s="52" t="s">
        <v>47</v>
      </c>
    </row>
    <row r="28" spans="1:15" x14ac:dyDescent="0.25">
      <c r="A28" s="27" t="s">
        <v>43</v>
      </c>
      <c r="B28" s="33"/>
      <c r="C28" s="28" t="e">
        <f>B28/B36</f>
        <v>#DIV/0!</v>
      </c>
      <c r="D28" s="34" t="e">
        <f>C28*B25</f>
        <v>#DIV/0!</v>
      </c>
      <c r="I28" s="27" t="s">
        <v>43</v>
      </c>
      <c r="J28" s="33"/>
      <c r="K28" s="28" t="e">
        <f>J28/J36</f>
        <v>#DIV/0!</v>
      </c>
      <c r="L28" s="34" t="e">
        <f>K28*J25</f>
        <v>#DIV/0!</v>
      </c>
    </row>
    <row r="29" spans="1:15" ht="15.75" thickBot="1" x14ac:dyDescent="0.3">
      <c r="A29" s="31"/>
      <c r="B29" s="35"/>
      <c r="C29" s="32"/>
      <c r="D29" s="36"/>
      <c r="I29" s="31"/>
      <c r="J29" s="35"/>
      <c r="K29" s="32"/>
      <c r="L29" s="36"/>
    </row>
    <row r="30" spans="1:15" x14ac:dyDescent="0.25">
      <c r="A30" s="38" t="s">
        <v>37</v>
      </c>
      <c r="B30" s="39"/>
      <c r="C30" s="40" t="e">
        <f>B30/B36</f>
        <v>#DIV/0!</v>
      </c>
      <c r="D30" s="41" t="e">
        <f>C30*B25</f>
        <v>#DIV/0!</v>
      </c>
      <c r="E30" s="41" t="e">
        <f>D28*$B$2</f>
        <v>#DIV/0!</v>
      </c>
      <c r="F30" s="41" t="e">
        <f>D30+E30</f>
        <v>#DIV/0!</v>
      </c>
      <c r="G30" s="47" t="e">
        <f>F30*B26/B25</f>
        <v>#DIV/0!</v>
      </c>
      <c r="I30" s="38" t="s">
        <v>37</v>
      </c>
      <c r="J30" s="39"/>
      <c r="K30" s="40" t="e">
        <f>J30/J36</f>
        <v>#DIV/0!</v>
      </c>
      <c r="L30" s="41" t="e">
        <f>K30*J25</f>
        <v>#DIV/0!</v>
      </c>
      <c r="M30" s="41" t="e">
        <f>L28*$B$2</f>
        <v>#DIV/0!</v>
      </c>
      <c r="N30" s="41" t="e">
        <f>L30+M30</f>
        <v>#DIV/0!</v>
      </c>
      <c r="O30" s="47" t="e">
        <f>N30*J26/J25</f>
        <v>#DIV/0!</v>
      </c>
    </row>
    <row r="31" spans="1:15" x14ac:dyDescent="0.25">
      <c r="A31" s="42" t="s">
        <v>31</v>
      </c>
      <c r="B31" s="33"/>
      <c r="C31" s="28" t="e">
        <f>B31/B36</f>
        <v>#DIV/0!</v>
      </c>
      <c r="D31" s="34" t="e">
        <f>C31*B25</f>
        <v>#DIV/0!</v>
      </c>
      <c r="E31" s="87" t="e">
        <f>D28*$B$3</f>
        <v>#DIV/0!</v>
      </c>
      <c r="F31" s="87" t="e">
        <f>D31+D32+D33+D34+E31</f>
        <v>#DIV/0!</v>
      </c>
      <c r="G31" s="90" t="e">
        <f>F31*B26/B25</f>
        <v>#DIV/0!</v>
      </c>
      <c r="I31" s="42" t="s">
        <v>31</v>
      </c>
      <c r="J31" s="33"/>
      <c r="K31" s="28" t="e">
        <f>J31/J36</f>
        <v>#DIV/0!</v>
      </c>
      <c r="L31" s="34" t="e">
        <f>K31*J25</f>
        <v>#DIV/0!</v>
      </c>
      <c r="M31" s="87" t="e">
        <f>L28*$B$3</f>
        <v>#DIV/0!</v>
      </c>
      <c r="N31" s="87" t="e">
        <f>L31+L32+L33+L34+M31</f>
        <v>#DIV/0!</v>
      </c>
      <c r="O31" s="90" t="e">
        <f>N31*J26/J25</f>
        <v>#DIV/0!</v>
      </c>
    </row>
    <row r="32" spans="1:15" x14ac:dyDescent="0.25">
      <c r="A32" s="42" t="s">
        <v>32</v>
      </c>
      <c r="B32" s="33"/>
      <c r="C32" s="28" t="e">
        <f>B32/B36</f>
        <v>#DIV/0!</v>
      </c>
      <c r="D32" s="34" t="e">
        <f>C32*B25</f>
        <v>#DIV/0!</v>
      </c>
      <c r="E32" s="88"/>
      <c r="F32" s="88"/>
      <c r="G32" s="91"/>
      <c r="I32" s="42" t="s">
        <v>32</v>
      </c>
      <c r="J32" s="33"/>
      <c r="K32" s="28" t="e">
        <f>J32/J36</f>
        <v>#DIV/0!</v>
      </c>
      <c r="L32" s="34" t="e">
        <f>K32*J25</f>
        <v>#DIV/0!</v>
      </c>
      <c r="M32" s="88"/>
      <c r="N32" s="88"/>
      <c r="O32" s="91"/>
    </row>
    <row r="33" spans="1:15" x14ac:dyDescent="0.25">
      <c r="A33" s="42" t="s">
        <v>33</v>
      </c>
      <c r="B33" s="33"/>
      <c r="C33" s="28" t="e">
        <f>B33/B36</f>
        <v>#DIV/0!</v>
      </c>
      <c r="D33" s="34" t="e">
        <f>C33*B25</f>
        <v>#DIV/0!</v>
      </c>
      <c r="E33" s="88"/>
      <c r="F33" s="88"/>
      <c r="G33" s="91"/>
      <c r="I33" s="42" t="s">
        <v>33</v>
      </c>
      <c r="J33" s="33"/>
      <c r="K33" s="28" t="e">
        <f>J33/J36</f>
        <v>#DIV/0!</v>
      </c>
      <c r="L33" s="34" t="e">
        <f>K33*J25</f>
        <v>#DIV/0!</v>
      </c>
      <c r="M33" s="88"/>
      <c r="N33" s="88"/>
      <c r="O33" s="91"/>
    </row>
    <row r="34" spans="1:15" x14ac:dyDescent="0.25">
      <c r="A34" s="42" t="s">
        <v>34</v>
      </c>
      <c r="B34" s="33"/>
      <c r="C34" s="28" t="e">
        <f>B34/B36</f>
        <v>#DIV/0!</v>
      </c>
      <c r="D34" s="34" t="e">
        <f>C34*B25</f>
        <v>#DIV/0!</v>
      </c>
      <c r="E34" s="89"/>
      <c r="F34" s="89"/>
      <c r="G34" s="92"/>
      <c r="I34" s="42" t="s">
        <v>34</v>
      </c>
      <c r="J34" s="33"/>
      <c r="K34" s="28" t="e">
        <f>J34/J36</f>
        <v>#DIV/0!</v>
      </c>
      <c r="L34" s="34" t="e">
        <f>K34*J25</f>
        <v>#DIV/0!</v>
      </c>
      <c r="M34" s="89"/>
      <c r="N34" s="89"/>
      <c r="O34" s="92"/>
    </row>
    <row r="35" spans="1:15" ht="15.75" thickBot="1" x14ac:dyDescent="0.3">
      <c r="A35" s="43" t="s">
        <v>36</v>
      </c>
      <c r="B35" s="44"/>
      <c r="C35" s="45" t="e">
        <f>B35/B36</f>
        <v>#DIV/0!</v>
      </c>
      <c r="D35" s="46" t="e">
        <f>C35*B25</f>
        <v>#DIV/0!</v>
      </c>
      <c r="E35" s="46" t="e">
        <f>D28*$B$7</f>
        <v>#DIV/0!</v>
      </c>
      <c r="F35" s="46" t="e">
        <f>D35+E35</f>
        <v>#DIV/0!</v>
      </c>
      <c r="G35" s="48" t="e">
        <f>F35*B26/B25</f>
        <v>#DIV/0!</v>
      </c>
      <c r="I35" s="43" t="s">
        <v>36</v>
      </c>
      <c r="J35" s="44"/>
      <c r="K35" s="45" t="e">
        <f>J35/J36</f>
        <v>#DIV/0!</v>
      </c>
      <c r="L35" s="46" t="e">
        <f>K35*J25</f>
        <v>#DIV/0!</v>
      </c>
      <c r="M35" s="46" t="e">
        <f>L28*$B$7</f>
        <v>#DIV/0!</v>
      </c>
      <c r="N35" s="46" t="e">
        <f>L35+M35</f>
        <v>#DIV/0!</v>
      </c>
      <c r="O35" s="48" t="e">
        <f>N35*J26/J25</f>
        <v>#DIV/0!</v>
      </c>
    </row>
    <row r="36" spans="1:15" ht="15.75" thickBot="1" x14ac:dyDescent="0.3">
      <c r="A36" s="37" t="s">
        <v>35</v>
      </c>
      <c r="B36" s="54">
        <f>SUM(B28:B35)</f>
        <v>0</v>
      </c>
      <c r="C36" s="55" t="e">
        <f>SUM(C28:C35)</f>
        <v>#DIV/0!</v>
      </c>
      <c r="D36" s="56" t="e">
        <f>SUM(D28:D35)</f>
        <v>#DIV/0!</v>
      </c>
      <c r="E36" s="56" t="e">
        <f>SUM(E28:E35)</f>
        <v>#DIV/0!</v>
      </c>
      <c r="F36" s="56" t="e">
        <f>SUM(F28:F35)</f>
        <v>#DIV/0!</v>
      </c>
      <c r="G36" s="49" t="e">
        <f>SUM(G30:G35)</f>
        <v>#DIV/0!</v>
      </c>
      <c r="I36" s="37" t="s">
        <v>35</v>
      </c>
      <c r="J36" s="54">
        <f>SUM(J28:J35)</f>
        <v>0</v>
      </c>
      <c r="K36" s="55" t="e">
        <f>SUM(K28:K35)</f>
        <v>#DIV/0!</v>
      </c>
      <c r="L36" s="56" t="e">
        <f>SUM(L28:L35)</f>
        <v>#DIV/0!</v>
      </c>
      <c r="M36" s="56" t="e">
        <f>SUM(M28:M35)</f>
        <v>#DIV/0!</v>
      </c>
      <c r="N36" s="56" t="e">
        <f>SUM(N28:N35)</f>
        <v>#DIV/0!</v>
      </c>
      <c r="O36" s="49" t="e">
        <f>SUM(O30:O35)</f>
        <v>#DIV/0!</v>
      </c>
    </row>
    <row r="38" spans="1:15" ht="15.75" thickBot="1" x14ac:dyDescent="0.3"/>
    <row r="39" spans="1:15" ht="16.5" thickBot="1" x14ac:dyDescent="0.3">
      <c r="A39" s="26"/>
      <c r="B39" s="97" t="s">
        <v>69</v>
      </c>
      <c r="C39" s="98"/>
      <c r="D39" s="98"/>
      <c r="E39" s="98"/>
      <c r="F39" s="98"/>
      <c r="G39" s="99"/>
      <c r="I39" s="26"/>
      <c r="J39" s="97" t="s">
        <v>77</v>
      </c>
      <c r="K39" s="98"/>
      <c r="L39" s="98"/>
      <c r="M39" s="98"/>
      <c r="N39" s="98"/>
      <c r="O39" s="99"/>
    </row>
    <row r="40" spans="1:15" x14ac:dyDescent="0.25">
      <c r="A40" s="50" t="s">
        <v>55</v>
      </c>
      <c r="B40" s="100"/>
      <c r="C40" s="101"/>
      <c r="D40" s="101"/>
      <c r="E40" s="101"/>
      <c r="F40" s="101"/>
      <c r="G40" s="102"/>
      <c r="I40" s="50" t="s">
        <v>55</v>
      </c>
      <c r="J40" s="100"/>
      <c r="K40" s="101"/>
      <c r="L40" s="101"/>
      <c r="M40" s="101"/>
      <c r="N40" s="101"/>
      <c r="O40" s="102"/>
    </row>
    <row r="41" spans="1:15" ht="15.75" thickBot="1" x14ac:dyDescent="0.3">
      <c r="A41" s="51" t="s">
        <v>42</v>
      </c>
      <c r="B41" s="103"/>
      <c r="C41" s="104"/>
      <c r="D41" s="104"/>
      <c r="E41" s="104"/>
      <c r="F41" s="104"/>
      <c r="G41" s="105"/>
      <c r="I41" s="51" t="s">
        <v>42</v>
      </c>
      <c r="J41" s="103"/>
      <c r="K41" s="104"/>
      <c r="L41" s="104"/>
      <c r="M41" s="104"/>
      <c r="N41" s="104"/>
      <c r="O41" s="105"/>
    </row>
    <row r="42" spans="1:15" ht="75" x14ac:dyDescent="0.25">
      <c r="A42" s="53"/>
      <c r="B42" s="52" t="s">
        <v>39</v>
      </c>
      <c r="C42" s="52" t="s">
        <v>38</v>
      </c>
      <c r="D42" s="52" t="s">
        <v>56</v>
      </c>
      <c r="E42" s="52" t="s">
        <v>57</v>
      </c>
      <c r="F42" s="52" t="s">
        <v>58</v>
      </c>
      <c r="G42" s="52" t="s">
        <v>47</v>
      </c>
      <c r="I42" s="53"/>
      <c r="J42" s="52" t="s">
        <v>39</v>
      </c>
      <c r="K42" s="52" t="s">
        <v>38</v>
      </c>
      <c r="L42" s="52" t="s">
        <v>56</v>
      </c>
      <c r="M42" s="52" t="s">
        <v>57</v>
      </c>
      <c r="N42" s="52" t="s">
        <v>58</v>
      </c>
      <c r="O42" s="52" t="s">
        <v>47</v>
      </c>
    </row>
    <row r="43" spans="1:15" x14ac:dyDescent="0.25">
      <c r="A43" s="27" t="s">
        <v>43</v>
      </c>
      <c r="B43" s="33"/>
      <c r="C43" s="28" t="e">
        <f>B43/B51</f>
        <v>#DIV/0!</v>
      </c>
      <c r="D43" s="34" t="e">
        <f>C43*B40</f>
        <v>#DIV/0!</v>
      </c>
      <c r="I43" s="27" t="s">
        <v>43</v>
      </c>
      <c r="J43" s="33"/>
      <c r="K43" s="28" t="e">
        <f>J43/J51</f>
        <v>#DIV/0!</v>
      </c>
      <c r="L43" s="34" t="e">
        <f>K43*J40</f>
        <v>#DIV/0!</v>
      </c>
    </row>
    <row r="44" spans="1:15" ht="15.75" thickBot="1" x14ac:dyDescent="0.3">
      <c r="A44" s="31"/>
      <c r="B44" s="35"/>
      <c r="C44" s="32"/>
      <c r="D44" s="36"/>
      <c r="I44" s="31"/>
      <c r="J44" s="35"/>
      <c r="K44" s="32"/>
      <c r="L44" s="36"/>
    </row>
    <row r="45" spans="1:15" x14ac:dyDescent="0.25">
      <c r="A45" s="38" t="s">
        <v>37</v>
      </c>
      <c r="B45" s="39"/>
      <c r="C45" s="40" t="e">
        <f>B45/B51</f>
        <v>#DIV/0!</v>
      </c>
      <c r="D45" s="41" t="e">
        <f>C45*B40</f>
        <v>#DIV/0!</v>
      </c>
      <c r="E45" s="41" t="e">
        <f>D43*$B$2</f>
        <v>#DIV/0!</v>
      </c>
      <c r="F45" s="41" t="e">
        <f>D45+E45</f>
        <v>#DIV/0!</v>
      </c>
      <c r="G45" s="47" t="e">
        <f>F45*B41/B40</f>
        <v>#DIV/0!</v>
      </c>
      <c r="I45" s="38" t="s">
        <v>37</v>
      </c>
      <c r="J45" s="39"/>
      <c r="K45" s="40" t="e">
        <f>J45/J51</f>
        <v>#DIV/0!</v>
      </c>
      <c r="L45" s="41" t="e">
        <f>K45*J40</f>
        <v>#DIV/0!</v>
      </c>
      <c r="M45" s="41" t="e">
        <f>L43*$B$2</f>
        <v>#DIV/0!</v>
      </c>
      <c r="N45" s="41" t="e">
        <f>L45+M45</f>
        <v>#DIV/0!</v>
      </c>
      <c r="O45" s="47" t="e">
        <f>N45*J41/J40</f>
        <v>#DIV/0!</v>
      </c>
    </row>
    <row r="46" spans="1:15" x14ac:dyDescent="0.25">
      <c r="A46" s="42" t="s">
        <v>31</v>
      </c>
      <c r="B46" s="33"/>
      <c r="C46" s="28" t="e">
        <f>B46/B51</f>
        <v>#DIV/0!</v>
      </c>
      <c r="D46" s="34" t="e">
        <f>C46*B40</f>
        <v>#DIV/0!</v>
      </c>
      <c r="E46" s="87" t="e">
        <f>D43*$B$3</f>
        <v>#DIV/0!</v>
      </c>
      <c r="F46" s="87" t="e">
        <f>D46+D47+D48+D49+E46</f>
        <v>#DIV/0!</v>
      </c>
      <c r="G46" s="90" t="e">
        <f>F46*B41/B40</f>
        <v>#DIV/0!</v>
      </c>
      <c r="I46" s="42" t="s">
        <v>31</v>
      </c>
      <c r="J46" s="33"/>
      <c r="K46" s="28" t="e">
        <f>J46/J51</f>
        <v>#DIV/0!</v>
      </c>
      <c r="L46" s="34" t="e">
        <f>K46*J40</f>
        <v>#DIV/0!</v>
      </c>
      <c r="M46" s="87" t="e">
        <f>L43*$B$3</f>
        <v>#DIV/0!</v>
      </c>
      <c r="N46" s="87" t="e">
        <f>L46+L47+L48+L49+M46</f>
        <v>#DIV/0!</v>
      </c>
      <c r="O46" s="90" t="e">
        <f>N46*J41/J40</f>
        <v>#DIV/0!</v>
      </c>
    </row>
    <row r="47" spans="1:15" x14ac:dyDescent="0.25">
      <c r="A47" s="42" t="s">
        <v>32</v>
      </c>
      <c r="B47" s="33"/>
      <c r="C47" s="28" t="e">
        <f>B47/B51</f>
        <v>#DIV/0!</v>
      </c>
      <c r="D47" s="34" t="e">
        <f>C47*B40</f>
        <v>#DIV/0!</v>
      </c>
      <c r="E47" s="88"/>
      <c r="F47" s="88"/>
      <c r="G47" s="91"/>
      <c r="I47" s="42" t="s">
        <v>32</v>
      </c>
      <c r="J47" s="33"/>
      <c r="K47" s="28" t="e">
        <f>J47/J51</f>
        <v>#DIV/0!</v>
      </c>
      <c r="L47" s="34" t="e">
        <f>K47*J40</f>
        <v>#DIV/0!</v>
      </c>
      <c r="M47" s="88"/>
      <c r="N47" s="88"/>
      <c r="O47" s="91"/>
    </row>
    <row r="48" spans="1:15" x14ac:dyDescent="0.25">
      <c r="A48" s="42" t="s">
        <v>33</v>
      </c>
      <c r="B48" s="33"/>
      <c r="C48" s="28" t="e">
        <f>B48/B51</f>
        <v>#DIV/0!</v>
      </c>
      <c r="D48" s="34" t="e">
        <f>C48*B40</f>
        <v>#DIV/0!</v>
      </c>
      <c r="E48" s="88"/>
      <c r="F48" s="88"/>
      <c r="G48" s="91"/>
      <c r="I48" s="42" t="s">
        <v>33</v>
      </c>
      <c r="J48" s="33"/>
      <c r="K48" s="28" t="e">
        <f>J48/J51</f>
        <v>#DIV/0!</v>
      </c>
      <c r="L48" s="34" t="e">
        <f>K48*J40</f>
        <v>#DIV/0!</v>
      </c>
      <c r="M48" s="88"/>
      <c r="N48" s="88"/>
      <c r="O48" s="91"/>
    </row>
    <row r="49" spans="1:15" x14ac:dyDescent="0.25">
      <c r="A49" s="42" t="s">
        <v>34</v>
      </c>
      <c r="B49" s="33"/>
      <c r="C49" s="28" t="e">
        <f>B49/B51</f>
        <v>#DIV/0!</v>
      </c>
      <c r="D49" s="34" t="e">
        <f>C49*B40</f>
        <v>#DIV/0!</v>
      </c>
      <c r="E49" s="89"/>
      <c r="F49" s="89"/>
      <c r="G49" s="92"/>
      <c r="I49" s="42" t="s">
        <v>34</v>
      </c>
      <c r="J49" s="33"/>
      <c r="K49" s="28" t="e">
        <f>J49/J51</f>
        <v>#DIV/0!</v>
      </c>
      <c r="L49" s="34" t="e">
        <f>K49*J40</f>
        <v>#DIV/0!</v>
      </c>
      <c r="M49" s="89"/>
      <c r="N49" s="89"/>
      <c r="O49" s="92"/>
    </row>
    <row r="50" spans="1:15" ht="15.75" thickBot="1" x14ac:dyDescent="0.3">
      <c r="A50" s="43" t="s">
        <v>36</v>
      </c>
      <c r="B50" s="44"/>
      <c r="C50" s="45" t="e">
        <f>B50/B51</f>
        <v>#DIV/0!</v>
      </c>
      <c r="D50" s="46" t="e">
        <f>C50*B40</f>
        <v>#DIV/0!</v>
      </c>
      <c r="E50" s="46" t="e">
        <f>D43*$B$7</f>
        <v>#DIV/0!</v>
      </c>
      <c r="F50" s="46" t="e">
        <f>D50+E50</f>
        <v>#DIV/0!</v>
      </c>
      <c r="G50" s="48" t="e">
        <f>F50*B41/B40</f>
        <v>#DIV/0!</v>
      </c>
      <c r="I50" s="43" t="s">
        <v>36</v>
      </c>
      <c r="J50" s="44"/>
      <c r="K50" s="45" t="e">
        <f>J50/J51</f>
        <v>#DIV/0!</v>
      </c>
      <c r="L50" s="46" t="e">
        <f>K50*J40</f>
        <v>#DIV/0!</v>
      </c>
      <c r="M50" s="46" t="e">
        <f>L43*$B$7</f>
        <v>#DIV/0!</v>
      </c>
      <c r="N50" s="46" t="e">
        <f>L50+M50</f>
        <v>#DIV/0!</v>
      </c>
      <c r="O50" s="48" t="e">
        <f>N50*J41/J40</f>
        <v>#DIV/0!</v>
      </c>
    </row>
    <row r="51" spans="1:15" ht="15.75" thickBot="1" x14ac:dyDescent="0.3">
      <c r="A51" s="37" t="s">
        <v>35</v>
      </c>
      <c r="B51" s="54">
        <f>SUM(B43:B50)</f>
        <v>0</v>
      </c>
      <c r="C51" s="55" t="e">
        <f>SUM(C43:C50)</f>
        <v>#DIV/0!</v>
      </c>
      <c r="D51" s="56" t="e">
        <f>SUM(D43:D50)</f>
        <v>#DIV/0!</v>
      </c>
      <c r="E51" s="56" t="e">
        <f>SUM(E43:E50)</f>
        <v>#DIV/0!</v>
      </c>
      <c r="F51" s="56" t="e">
        <f>SUM(F43:F50)</f>
        <v>#DIV/0!</v>
      </c>
      <c r="G51" s="49" t="e">
        <f>SUM(G45:G50)</f>
        <v>#DIV/0!</v>
      </c>
      <c r="I51" s="37" t="s">
        <v>35</v>
      </c>
      <c r="J51" s="54">
        <f>SUM(J43:J50)</f>
        <v>0</v>
      </c>
      <c r="K51" s="55" t="e">
        <f>SUM(K43:K50)</f>
        <v>#DIV/0!</v>
      </c>
      <c r="L51" s="56" t="e">
        <f>SUM(L43:L50)</f>
        <v>#DIV/0!</v>
      </c>
      <c r="M51" s="56" t="e">
        <f>SUM(M43:M50)</f>
        <v>#DIV/0!</v>
      </c>
      <c r="N51" s="56" t="e">
        <f>SUM(N43:N50)</f>
        <v>#DIV/0!</v>
      </c>
      <c r="O51" s="49" t="e">
        <f>SUM(O45:O50)</f>
        <v>#DIV/0!</v>
      </c>
    </row>
    <row r="53" spans="1:15" ht="15.75" thickBot="1" x14ac:dyDescent="0.3"/>
    <row r="54" spans="1:15" ht="16.5" thickBot="1" x14ac:dyDescent="0.3">
      <c r="A54" s="26"/>
      <c r="B54" s="97" t="s">
        <v>70</v>
      </c>
      <c r="C54" s="98"/>
      <c r="D54" s="98"/>
      <c r="E54" s="98"/>
      <c r="F54" s="98"/>
      <c r="G54" s="99"/>
      <c r="I54" s="26"/>
      <c r="J54" s="97" t="s">
        <v>71</v>
      </c>
      <c r="K54" s="98"/>
      <c r="L54" s="98"/>
      <c r="M54" s="98"/>
      <c r="N54" s="98"/>
      <c r="O54" s="99"/>
    </row>
    <row r="55" spans="1:15" x14ac:dyDescent="0.25">
      <c r="A55" s="50" t="s">
        <v>55</v>
      </c>
      <c r="B55" s="100"/>
      <c r="C55" s="101"/>
      <c r="D55" s="101"/>
      <c r="E55" s="101"/>
      <c r="F55" s="101"/>
      <c r="G55" s="102"/>
      <c r="I55" s="50" t="s">
        <v>55</v>
      </c>
      <c r="J55" s="100"/>
      <c r="K55" s="101"/>
      <c r="L55" s="101"/>
      <c r="M55" s="101"/>
      <c r="N55" s="101"/>
      <c r="O55" s="102"/>
    </row>
    <row r="56" spans="1:15" ht="15.75" thickBot="1" x14ac:dyDescent="0.3">
      <c r="A56" s="51" t="s">
        <v>42</v>
      </c>
      <c r="B56" s="103"/>
      <c r="C56" s="104"/>
      <c r="D56" s="104"/>
      <c r="E56" s="104"/>
      <c r="F56" s="104"/>
      <c r="G56" s="105"/>
      <c r="I56" s="51" t="s">
        <v>42</v>
      </c>
      <c r="J56" s="103"/>
      <c r="K56" s="104"/>
      <c r="L56" s="104"/>
      <c r="M56" s="104"/>
      <c r="N56" s="104"/>
      <c r="O56" s="105"/>
    </row>
    <row r="57" spans="1:15" ht="75" x14ac:dyDescent="0.25">
      <c r="A57" s="53"/>
      <c r="B57" s="52" t="s">
        <v>39</v>
      </c>
      <c r="C57" s="52" t="s">
        <v>38</v>
      </c>
      <c r="D57" s="52" t="s">
        <v>56</v>
      </c>
      <c r="E57" s="52" t="s">
        <v>57</v>
      </c>
      <c r="F57" s="52" t="s">
        <v>58</v>
      </c>
      <c r="G57" s="52" t="s">
        <v>47</v>
      </c>
      <c r="I57" s="53"/>
      <c r="J57" s="52" t="s">
        <v>39</v>
      </c>
      <c r="K57" s="52" t="s">
        <v>38</v>
      </c>
      <c r="L57" s="52" t="s">
        <v>56</v>
      </c>
      <c r="M57" s="52" t="s">
        <v>57</v>
      </c>
      <c r="N57" s="52" t="s">
        <v>58</v>
      </c>
      <c r="O57" s="52" t="s">
        <v>47</v>
      </c>
    </row>
    <row r="58" spans="1:15" x14ac:dyDescent="0.25">
      <c r="A58" s="27" t="s">
        <v>43</v>
      </c>
      <c r="B58" s="33"/>
      <c r="C58" s="28" t="e">
        <f>B58/B66</f>
        <v>#DIV/0!</v>
      </c>
      <c r="D58" s="34" t="e">
        <f>C58*B55</f>
        <v>#DIV/0!</v>
      </c>
      <c r="I58" s="27" t="s">
        <v>43</v>
      </c>
      <c r="J58" s="33"/>
      <c r="K58" s="28" t="e">
        <f>J58/J66</f>
        <v>#DIV/0!</v>
      </c>
      <c r="L58" s="34" t="e">
        <f>K58*J55</f>
        <v>#DIV/0!</v>
      </c>
    </row>
    <row r="59" spans="1:15" ht="15.75" thickBot="1" x14ac:dyDescent="0.3">
      <c r="A59" s="31"/>
      <c r="B59" s="35"/>
      <c r="C59" s="32"/>
      <c r="D59" s="36"/>
      <c r="I59" s="31"/>
      <c r="J59" s="35"/>
      <c r="K59" s="32"/>
      <c r="L59" s="36"/>
    </row>
    <row r="60" spans="1:15" x14ac:dyDescent="0.25">
      <c r="A60" s="38" t="s">
        <v>37</v>
      </c>
      <c r="B60" s="39"/>
      <c r="C60" s="40" t="e">
        <f>B60/B66</f>
        <v>#DIV/0!</v>
      </c>
      <c r="D60" s="41" t="e">
        <f>C60*B55</f>
        <v>#DIV/0!</v>
      </c>
      <c r="E60" s="41" t="e">
        <f>D58*$B$2</f>
        <v>#DIV/0!</v>
      </c>
      <c r="F60" s="41" t="e">
        <f>D60+E60</f>
        <v>#DIV/0!</v>
      </c>
      <c r="G60" s="47" t="e">
        <f>F60*B56/B55</f>
        <v>#DIV/0!</v>
      </c>
      <c r="I60" s="38" t="s">
        <v>37</v>
      </c>
      <c r="J60" s="39"/>
      <c r="K60" s="40" t="e">
        <f>J60/J66</f>
        <v>#DIV/0!</v>
      </c>
      <c r="L60" s="41" t="e">
        <f>K60*J55</f>
        <v>#DIV/0!</v>
      </c>
      <c r="M60" s="41" t="e">
        <f>L58*$B$2</f>
        <v>#DIV/0!</v>
      </c>
      <c r="N60" s="41" t="e">
        <f>L60+M60</f>
        <v>#DIV/0!</v>
      </c>
      <c r="O60" s="47" t="e">
        <f>N60*J56/J55</f>
        <v>#DIV/0!</v>
      </c>
    </row>
    <row r="61" spans="1:15" x14ac:dyDescent="0.25">
      <c r="A61" s="42" t="s">
        <v>31</v>
      </c>
      <c r="B61" s="33"/>
      <c r="C61" s="28" t="e">
        <f>B61/B66</f>
        <v>#DIV/0!</v>
      </c>
      <c r="D61" s="34" t="e">
        <f>C61*B55</f>
        <v>#DIV/0!</v>
      </c>
      <c r="E61" s="87" t="e">
        <f>D58*$B$3</f>
        <v>#DIV/0!</v>
      </c>
      <c r="F61" s="87" t="e">
        <f>D61+D62+D63+D64+E61</f>
        <v>#DIV/0!</v>
      </c>
      <c r="G61" s="90" t="e">
        <f>F61*B56/B55</f>
        <v>#DIV/0!</v>
      </c>
      <c r="I61" s="42" t="s">
        <v>31</v>
      </c>
      <c r="J61" s="33"/>
      <c r="K61" s="28" t="e">
        <f>J61/J66</f>
        <v>#DIV/0!</v>
      </c>
      <c r="L61" s="34" t="e">
        <f>K61*J55</f>
        <v>#DIV/0!</v>
      </c>
      <c r="M61" s="87" t="e">
        <f>L58*$B$3</f>
        <v>#DIV/0!</v>
      </c>
      <c r="N61" s="87" t="e">
        <f>L61+L62+L63+L64+M61</f>
        <v>#DIV/0!</v>
      </c>
      <c r="O61" s="90" t="e">
        <f>N61*J56/J55</f>
        <v>#DIV/0!</v>
      </c>
    </row>
    <row r="62" spans="1:15" x14ac:dyDescent="0.25">
      <c r="A62" s="42" t="s">
        <v>32</v>
      </c>
      <c r="B62" s="33"/>
      <c r="C62" s="28" t="e">
        <f>B62/B66</f>
        <v>#DIV/0!</v>
      </c>
      <c r="D62" s="34" t="e">
        <f>C62*B55</f>
        <v>#DIV/0!</v>
      </c>
      <c r="E62" s="88"/>
      <c r="F62" s="88"/>
      <c r="G62" s="91"/>
      <c r="I62" s="42" t="s">
        <v>32</v>
      </c>
      <c r="J62" s="33"/>
      <c r="K62" s="28" t="e">
        <f>J62/J66</f>
        <v>#DIV/0!</v>
      </c>
      <c r="L62" s="34" t="e">
        <f>K62*J55</f>
        <v>#DIV/0!</v>
      </c>
      <c r="M62" s="88"/>
      <c r="N62" s="88"/>
      <c r="O62" s="91"/>
    </row>
    <row r="63" spans="1:15" x14ac:dyDescent="0.25">
      <c r="A63" s="42" t="s">
        <v>33</v>
      </c>
      <c r="B63" s="33"/>
      <c r="C63" s="28" t="e">
        <f>B63/B66</f>
        <v>#DIV/0!</v>
      </c>
      <c r="D63" s="34" t="e">
        <f>C63*B55</f>
        <v>#DIV/0!</v>
      </c>
      <c r="E63" s="88"/>
      <c r="F63" s="88"/>
      <c r="G63" s="91"/>
      <c r="I63" s="42" t="s">
        <v>33</v>
      </c>
      <c r="J63" s="33"/>
      <c r="K63" s="28" t="e">
        <f>J63/J66</f>
        <v>#DIV/0!</v>
      </c>
      <c r="L63" s="34" t="e">
        <f>K63*J55</f>
        <v>#DIV/0!</v>
      </c>
      <c r="M63" s="88"/>
      <c r="N63" s="88"/>
      <c r="O63" s="91"/>
    </row>
    <row r="64" spans="1:15" x14ac:dyDescent="0.25">
      <c r="A64" s="42" t="s">
        <v>34</v>
      </c>
      <c r="B64" s="33"/>
      <c r="C64" s="28" t="e">
        <f>B64/B66</f>
        <v>#DIV/0!</v>
      </c>
      <c r="D64" s="34" t="e">
        <f>C64*B55</f>
        <v>#DIV/0!</v>
      </c>
      <c r="E64" s="89"/>
      <c r="F64" s="89"/>
      <c r="G64" s="92"/>
      <c r="I64" s="42" t="s">
        <v>34</v>
      </c>
      <c r="J64" s="33"/>
      <c r="K64" s="28" t="e">
        <f>J64/J66</f>
        <v>#DIV/0!</v>
      </c>
      <c r="L64" s="34" t="e">
        <f>K64*J55</f>
        <v>#DIV/0!</v>
      </c>
      <c r="M64" s="89"/>
      <c r="N64" s="89"/>
      <c r="O64" s="92"/>
    </row>
    <row r="65" spans="1:15" ht="15.75" thickBot="1" x14ac:dyDescent="0.3">
      <c r="A65" s="43" t="s">
        <v>36</v>
      </c>
      <c r="B65" s="44"/>
      <c r="C65" s="45" t="e">
        <f>B65/B66</f>
        <v>#DIV/0!</v>
      </c>
      <c r="D65" s="46" t="e">
        <f>C65*B55</f>
        <v>#DIV/0!</v>
      </c>
      <c r="E65" s="46" t="e">
        <f>D58*$B$7</f>
        <v>#DIV/0!</v>
      </c>
      <c r="F65" s="46" t="e">
        <f>D65+E65</f>
        <v>#DIV/0!</v>
      </c>
      <c r="G65" s="48" t="e">
        <f>F65*B56/B55</f>
        <v>#DIV/0!</v>
      </c>
      <c r="I65" s="43" t="s">
        <v>36</v>
      </c>
      <c r="J65" s="44"/>
      <c r="K65" s="45" t="e">
        <f>J65/J66</f>
        <v>#DIV/0!</v>
      </c>
      <c r="L65" s="46" t="e">
        <f>K65*J55</f>
        <v>#DIV/0!</v>
      </c>
      <c r="M65" s="46" t="e">
        <f>L58*$B$7</f>
        <v>#DIV/0!</v>
      </c>
      <c r="N65" s="46" t="e">
        <f>L65+M65</f>
        <v>#DIV/0!</v>
      </c>
      <c r="O65" s="48" t="e">
        <f>N65*J56/J55</f>
        <v>#DIV/0!</v>
      </c>
    </row>
    <row r="66" spans="1:15" ht="15.75" thickBot="1" x14ac:dyDescent="0.3">
      <c r="A66" s="37" t="s">
        <v>35</v>
      </c>
      <c r="B66" s="54">
        <f>SUM(B58:B65)</f>
        <v>0</v>
      </c>
      <c r="C66" s="55" t="e">
        <f>SUM(C58:C65)</f>
        <v>#DIV/0!</v>
      </c>
      <c r="D66" s="56" t="e">
        <f>SUM(D58:D65)</f>
        <v>#DIV/0!</v>
      </c>
      <c r="E66" s="56" t="e">
        <f>SUM(E58:E65)</f>
        <v>#DIV/0!</v>
      </c>
      <c r="F66" s="56" t="e">
        <f>SUM(F58:F65)</f>
        <v>#DIV/0!</v>
      </c>
      <c r="G66" s="49" t="e">
        <f>SUM(G60:G65)</f>
        <v>#DIV/0!</v>
      </c>
      <c r="I66" s="37" t="s">
        <v>35</v>
      </c>
      <c r="J66" s="54">
        <f>SUM(J58:J65)</f>
        <v>0</v>
      </c>
      <c r="K66" s="55" t="e">
        <f>SUM(K58:K65)</f>
        <v>#DIV/0!</v>
      </c>
      <c r="L66" s="56" t="e">
        <f>SUM(L58:L65)</f>
        <v>#DIV/0!</v>
      </c>
      <c r="M66" s="56" t="e">
        <f>SUM(M58:M65)</f>
        <v>#DIV/0!</v>
      </c>
      <c r="N66" s="56" t="e">
        <f>SUM(N58:N65)</f>
        <v>#DIV/0!</v>
      </c>
      <c r="O66" s="49" t="e">
        <f>SUM(O60:O65)</f>
        <v>#DIV/0!</v>
      </c>
    </row>
    <row r="68" spans="1:15" ht="15.75" thickBot="1" x14ac:dyDescent="0.3"/>
    <row r="69" spans="1:15" ht="16.5" thickBot="1" x14ac:dyDescent="0.3">
      <c r="A69" s="26"/>
      <c r="B69" s="97" t="s">
        <v>72</v>
      </c>
      <c r="C69" s="98"/>
      <c r="D69" s="98"/>
      <c r="E69" s="98"/>
      <c r="F69" s="98"/>
      <c r="G69" s="99"/>
      <c r="I69" s="26"/>
      <c r="J69" s="97" t="s">
        <v>73</v>
      </c>
      <c r="K69" s="98"/>
      <c r="L69" s="98"/>
      <c r="M69" s="98"/>
      <c r="N69" s="98"/>
      <c r="O69" s="99"/>
    </row>
    <row r="70" spans="1:15" x14ac:dyDescent="0.25">
      <c r="A70" s="50" t="s">
        <v>55</v>
      </c>
      <c r="B70" s="100"/>
      <c r="C70" s="101"/>
      <c r="D70" s="101"/>
      <c r="E70" s="101"/>
      <c r="F70" s="101"/>
      <c r="G70" s="102"/>
      <c r="I70" s="50" t="s">
        <v>55</v>
      </c>
      <c r="J70" s="100"/>
      <c r="K70" s="101"/>
      <c r="L70" s="101"/>
      <c r="M70" s="101"/>
      <c r="N70" s="101"/>
      <c r="O70" s="102"/>
    </row>
    <row r="71" spans="1:15" ht="15.75" thickBot="1" x14ac:dyDescent="0.3">
      <c r="A71" s="51" t="s">
        <v>42</v>
      </c>
      <c r="B71" s="103"/>
      <c r="C71" s="104"/>
      <c r="D71" s="104"/>
      <c r="E71" s="104"/>
      <c r="F71" s="104"/>
      <c r="G71" s="105"/>
      <c r="I71" s="51" t="s">
        <v>42</v>
      </c>
      <c r="J71" s="103"/>
      <c r="K71" s="104"/>
      <c r="L71" s="104"/>
      <c r="M71" s="104"/>
      <c r="N71" s="104"/>
      <c r="O71" s="105"/>
    </row>
    <row r="72" spans="1:15" ht="75" x14ac:dyDescent="0.25">
      <c r="A72" s="53"/>
      <c r="B72" s="52" t="s">
        <v>39</v>
      </c>
      <c r="C72" s="52" t="s">
        <v>38</v>
      </c>
      <c r="D72" s="52" t="s">
        <v>56</v>
      </c>
      <c r="E72" s="52" t="s">
        <v>57</v>
      </c>
      <c r="F72" s="52" t="s">
        <v>58</v>
      </c>
      <c r="G72" s="52" t="s">
        <v>47</v>
      </c>
      <c r="I72" s="53"/>
      <c r="J72" s="52" t="s">
        <v>39</v>
      </c>
      <c r="K72" s="52" t="s">
        <v>38</v>
      </c>
      <c r="L72" s="52" t="s">
        <v>56</v>
      </c>
      <c r="M72" s="52" t="s">
        <v>57</v>
      </c>
      <c r="N72" s="52" t="s">
        <v>58</v>
      </c>
      <c r="O72" s="52" t="s">
        <v>47</v>
      </c>
    </row>
    <row r="73" spans="1:15" x14ac:dyDescent="0.25">
      <c r="A73" s="27" t="s">
        <v>43</v>
      </c>
      <c r="B73" s="33"/>
      <c r="C73" s="28" t="e">
        <f>B73/B81</f>
        <v>#DIV/0!</v>
      </c>
      <c r="D73" s="34" t="e">
        <f>C73*B70</f>
        <v>#DIV/0!</v>
      </c>
      <c r="I73" s="27" t="s">
        <v>43</v>
      </c>
      <c r="J73" s="33"/>
      <c r="K73" s="28" t="e">
        <f>J73/J81</f>
        <v>#DIV/0!</v>
      </c>
      <c r="L73" s="34" t="e">
        <f>K73*J70</f>
        <v>#DIV/0!</v>
      </c>
    </row>
    <row r="74" spans="1:15" ht="15.75" thickBot="1" x14ac:dyDescent="0.3">
      <c r="A74" s="31"/>
      <c r="B74" s="35"/>
      <c r="C74" s="32"/>
      <c r="D74" s="36"/>
      <c r="I74" s="31"/>
      <c r="J74" s="35"/>
      <c r="K74" s="32"/>
      <c r="L74" s="36"/>
    </row>
    <row r="75" spans="1:15" x14ac:dyDescent="0.25">
      <c r="A75" s="38" t="s">
        <v>37</v>
      </c>
      <c r="B75" s="39"/>
      <c r="C75" s="40" t="e">
        <f>B75/B81</f>
        <v>#DIV/0!</v>
      </c>
      <c r="D75" s="41" t="e">
        <f>C75*B70</f>
        <v>#DIV/0!</v>
      </c>
      <c r="E75" s="41" t="e">
        <f>D73*$B$2</f>
        <v>#DIV/0!</v>
      </c>
      <c r="F75" s="41" t="e">
        <f>D75+E75</f>
        <v>#DIV/0!</v>
      </c>
      <c r="G75" s="47" t="e">
        <f>F75*B71/B70</f>
        <v>#DIV/0!</v>
      </c>
      <c r="I75" s="38" t="s">
        <v>37</v>
      </c>
      <c r="J75" s="39"/>
      <c r="K75" s="40" t="e">
        <f>J75/J81</f>
        <v>#DIV/0!</v>
      </c>
      <c r="L75" s="41" t="e">
        <f>K75*J70</f>
        <v>#DIV/0!</v>
      </c>
      <c r="M75" s="41" t="e">
        <f>L73*$B$2</f>
        <v>#DIV/0!</v>
      </c>
      <c r="N75" s="41" t="e">
        <f>L75+M75</f>
        <v>#DIV/0!</v>
      </c>
      <c r="O75" s="47" t="e">
        <f>N75*J71/J70</f>
        <v>#DIV/0!</v>
      </c>
    </row>
    <row r="76" spans="1:15" x14ac:dyDescent="0.25">
      <c r="A76" s="42" t="s">
        <v>31</v>
      </c>
      <c r="B76" s="33"/>
      <c r="C76" s="28" t="e">
        <f>B76/B81</f>
        <v>#DIV/0!</v>
      </c>
      <c r="D76" s="34" t="e">
        <f>C76*B70</f>
        <v>#DIV/0!</v>
      </c>
      <c r="E76" s="87" t="e">
        <f>D73*$B$3</f>
        <v>#DIV/0!</v>
      </c>
      <c r="F76" s="87" t="e">
        <f>D76+D77+D78+D79+E76</f>
        <v>#DIV/0!</v>
      </c>
      <c r="G76" s="90" t="e">
        <f>F76*B71/B70</f>
        <v>#DIV/0!</v>
      </c>
      <c r="I76" s="42" t="s">
        <v>31</v>
      </c>
      <c r="J76" s="33"/>
      <c r="K76" s="28" t="e">
        <f>J76/J81</f>
        <v>#DIV/0!</v>
      </c>
      <c r="L76" s="34" t="e">
        <f>K76*J70</f>
        <v>#DIV/0!</v>
      </c>
      <c r="M76" s="87" t="e">
        <f>L73*$B$3</f>
        <v>#DIV/0!</v>
      </c>
      <c r="N76" s="87" t="e">
        <f>L76+L77+L78+L79+M76</f>
        <v>#DIV/0!</v>
      </c>
      <c r="O76" s="90" t="e">
        <f>N76*J71/J70</f>
        <v>#DIV/0!</v>
      </c>
    </row>
    <row r="77" spans="1:15" x14ac:dyDescent="0.25">
      <c r="A77" s="42" t="s">
        <v>32</v>
      </c>
      <c r="B77" s="33"/>
      <c r="C77" s="28" t="e">
        <f>B77/B81</f>
        <v>#DIV/0!</v>
      </c>
      <c r="D77" s="34" t="e">
        <f>C77*B70</f>
        <v>#DIV/0!</v>
      </c>
      <c r="E77" s="88"/>
      <c r="F77" s="88"/>
      <c r="G77" s="91"/>
      <c r="I77" s="42" t="s">
        <v>32</v>
      </c>
      <c r="J77" s="33"/>
      <c r="K77" s="28" t="e">
        <f>J77/J81</f>
        <v>#DIV/0!</v>
      </c>
      <c r="L77" s="34" t="e">
        <f>K77*J70</f>
        <v>#DIV/0!</v>
      </c>
      <c r="M77" s="88"/>
      <c r="N77" s="88"/>
      <c r="O77" s="91"/>
    </row>
    <row r="78" spans="1:15" x14ac:dyDescent="0.25">
      <c r="A78" s="42" t="s">
        <v>33</v>
      </c>
      <c r="B78" s="33"/>
      <c r="C78" s="28" t="e">
        <f>B78/B81</f>
        <v>#DIV/0!</v>
      </c>
      <c r="D78" s="34" t="e">
        <f>C78*B70</f>
        <v>#DIV/0!</v>
      </c>
      <c r="E78" s="88"/>
      <c r="F78" s="88"/>
      <c r="G78" s="91"/>
      <c r="I78" s="42" t="s">
        <v>33</v>
      </c>
      <c r="J78" s="33"/>
      <c r="K78" s="28" t="e">
        <f>J78/J81</f>
        <v>#DIV/0!</v>
      </c>
      <c r="L78" s="34" t="e">
        <f>K78*J70</f>
        <v>#DIV/0!</v>
      </c>
      <c r="M78" s="88"/>
      <c r="N78" s="88"/>
      <c r="O78" s="91"/>
    </row>
    <row r="79" spans="1:15" x14ac:dyDescent="0.25">
      <c r="A79" s="42" t="s">
        <v>34</v>
      </c>
      <c r="B79" s="33"/>
      <c r="C79" s="28" t="e">
        <f>B79/B81</f>
        <v>#DIV/0!</v>
      </c>
      <c r="D79" s="34" t="e">
        <f>C79*B70</f>
        <v>#DIV/0!</v>
      </c>
      <c r="E79" s="89"/>
      <c r="F79" s="89"/>
      <c r="G79" s="92"/>
      <c r="I79" s="42" t="s">
        <v>34</v>
      </c>
      <c r="J79" s="33"/>
      <c r="K79" s="28" t="e">
        <f>J79/J81</f>
        <v>#DIV/0!</v>
      </c>
      <c r="L79" s="34" t="e">
        <f>K79*J70</f>
        <v>#DIV/0!</v>
      </c>
      <c r="M79" s="89"/>
      <c r="N79" s="89"/>
      <c r="O79" s="92"/>
    </row>
    <row r="80" spans="1:15" ht="15.75" thickBot="1" x14ac:dyDescent="0.3">
      <c r="A80" s="43" t="s">
        <v>36</v>
      </c>
      <c r="B80" s="44"/>
      <c r="C80" s="45" t="e">
        <f>B80/B81</f>
        <v>#DIV/0!</v>
      </c>
      <c r="D80" s="46" t="e">
        <f>C80*B70</f>
        <v>#DIV/0!</v>
      </c>
      <c r="E80" s="46" t="e">
        <f>D73*$B$7</f>
        <v>#DIV/0!</v>
      </c>
      <c r="F80" s="46" t="e">
        <f>D80+E80</f>
        <v>#DIV/0!</v>
      </c>
      <c r="G80" s="48" t="e">
        <f>F80*B71/B70</f>
        <v>#DIV/0!</v>
      </c>
      <c r="I80" s="43" t="s">
        <v>36</v>
      </c>
      <c r="J80" s="44"/>
      <c r="K80" s="45" t="e">
        <f>J80/J81</f>
        <v>#DIV/0!</v>
      </c>
      <c r="L80" s="46" t="e">
        <f>K80*J70</f>
        <v>#DIV/0!</v>
      </c>
      <c r="M80" s="46" t="e">
        <f>L73*$B$7</f>
        <v>#DIV/0!</v>
      </c>
      <c r="N80" s="46" t="e">
        <f>L80+M80</f>
        <v>#DIV/0!</v>
      </c>
      <c r="O80" s="48" t="e">
        <f>N80*J71/J70</f>
        <v>#DIV/0!</v>
      </c>
    </row>
    <row r="81" spans="1:15" ht="15.75" thickBot="1" x14ac:dyDescent="0.3">
      <c r="A81" s="37" t="s">
        <v>35</v>
      </c>
      <c r="B81" s="54">
        <f>SUM(B73:B80)</f>
        <v>0</v>
      </c>
      <c r="C81" s="55" t="e">
        <f>SUM(C73:C80)</f>
        <v>#DIV/0!</v>
      </c>
      <c r="D81" s="56" t="e">
        <f>SUM(D73:D80)</f>
        <v>#DIV/0!</v>
      </c>
      <c r="E81" s="56" t="e">
        <f>SUM(E73:E80)</f>
        <v>#DIV/0!</v>
      </c>
      <c r="F81" s="56" t="e">
        <f>SUM(F73:F80)</f>
        <v>#DIV/0!</v>
      </c>
      <c r="G81" s="49" t="e">
        <f>SUM(G75:G80)</f>
        <v>#DIV/0!</v>
      </c>
      <c r="I81" s="37" t="s">
        <v>35</v>
      </c>
      <c r="J81" s="54">
        <f>SUM(J73:J80)</f>
        <v>0</v>
      </c>
      <c r="K81" s="55" t="e">
        <f>SUM(K73:K80)</f>
        <v>#DIV/0!</v>
      </c>
      <c r="L81" s="56" t="e">
        <f>SUM(L73:L80)</f>
        <v>#DIV/0!</v>
      </c>
      <c r="M81" s="56" t="e">
        <f>SUM(M73:M80)</f>
        <v>#DIV/0!</v>
      </c>
      <c r="N81" s="56" t="e">
        <f>SUM(N73:N80)</f>
        <v>#DIV/0!</v>
      </c>
      <c r="O81" s="49" t="e">
        <f>SUM(O75:O80)</f>
        <v>#DIV/0!</v>
      </c>
    </row>
    <row r="83" spans="1:15" ht="15.75" thickBot="1" x14ac:dyDescent="0.3"/>
    <row r="84" spans="1:15" ht="16.5" thickBot="1" x14ac:dyDescent="0.3">
      <c r="A84" s="26"/>
      <c r="B84" s="97" t="s">
        <v>74</v>
      </c>
      <c r="C84" s="98"/>
      <c r="D84" s="98"/>
      <c r="E84" s="98"/>
      <c r="F84" s="98"/>
      <c r="G84" s="99"/>
      <c r="I84" s="26"/>
      <c r="J84" s="97" t="s">
        <v>75</v>
      </c>
      <c r="K84" s="98"/>
      <c r="L84" s="98"/>
      <c r="M84" s="98"/>
      <c r="N84" s="98"/>
      <c r="O84" s="99"/>
    </row>
    <row r="85" spans="1:15" x14ac:dyDescent="0.25">
      <c r="A85" s="50" t="s">
        <v>55</v>
      </c>
      <c r="B85" s="100"/>
      <c r="C85" s="101"/>
      <c r="D85" s="101"/>
      <c r="E85" s="101"/>
      <c r="F85" s="101"/>
      <c r="G85" s="102"/>
      <c r="I85" s="50" t="s">
        <v>55</v>
      </c>
      <c r="J85" s="100"/>
      <c r="K85" s="101"/>
      <c r="L85" s="101"/>
      <c r="M85" s="101"/>
      <c r="N85" s="101"/>
      <c r="O85" s="102"/>
    </row>
    <row r="86" spans="1:15" ht="15.75" thickBot="1" x14ac:dyDescent="0.3">
      <c r="A86" s="51" t="s">
        <v>42</v>
      </c>
      <c r="B86" s="103"/>
      <c r="C86" s="104"/>
      <c r="D86" s="104"/>
      <c r="E86" s="104"/>
      <c r="F86" s="104"/>
      <c r="G86" s="105"/>
      <c r="I86" s="51" t="s">
        <v>42</v>
      </c>
      <c r="J86" s="103"/>
      <c r="K86" s="104"/>
      <c r="L86" s="104"/>
      <c r="M86" s="104"/>
      <c r="N86" s="104"/>
      <c r="O86" s="105"/>
    </row>
    <row r="87" spans="1:15" ht="75" x14ac:dyDescent="0.25">
      <c r="A87" s="53"/>
      <c r="B87" s="52" t="s">
        <v>39</v>
      </c>
      <c r="C87" s="52" t="s">
        <v>38</v>
      </c>
      <c r="D87" s="52" t="s">
        <v>56</v>
      </c>
      <c r="E87" s="52" t="s">
        <v>57</v>
      </c>
      <c r="F87" s="52" t="s">
        <v>58</v>
      </c>
      <c r="G87" s="52" t="s">
        <v>47</v>
      </c>
      <c r="I87" s="53"/>
      <c r="J87" s="52" t="s">
        <v>39</v>
      </c>
      <c r="K87" s="52" t="s">
        <v>38</v>
      </c>
      <c r="L87" s="52" t="s">
        <v>56</v>
      </c>
      <c r="M87" s="52" t="s">
        <v>57</v>
      </c>
      <c r="N87" s="52" t="s">
        <v>58</v>
      </c>
      <c r="O87" s="52" t="s">
        <v>47</v>
      </c>
    </row>
    <row r="88" spans="1:15" x14ac:dyDescent="0.25">
      <c r="A88" s="27" t="s">
        <v>43</v>
      </c>
      <c r="B88" s="33"/>
      <c r="C88" s="28" t="e">
        <f>B88/B96</f>
        <v>#DIV/0!</v>
      </c>
      <c r="D88" s="34" t="e">
        <f>C88*B85</f>
        <v>#DIV/0!</v>
      </c>
      <c r="I88" s="27" t="s">
        <v>43</v>
      </c>
      <c r="J88" s="33"/>
      <c r="K88" s="28" t="e">
        <f>J88/J96</f>
        <v>#DIV/0!</v>
      </c>
      <c r="L88" s="34" t="e">
        <f>K88*J85</f>
        <v>#DIV/0!</v>
      </c>
    </row>
    <row r="89" spans="1:15" ht="15.75" thickBot="1" x14ac:dyDescent="0.3">
      <c r="A89" s="31"/>
      <c r="B89" s="35"/>
      <c r="C89" s="32"/>
      <c r="D89" s="36"/>
      <c r="I89" s="31"/>
      <c r="J89" s="35"/>
      <c r="K89" s="32"/>
      <c r="L89" s="36"/>
    </row>
    <row r="90" spans="1:15" x14ac:dyDescent="0.25">
      <c r="A90" s="38" t="s">
        <v>37</v>
      </c>
      <c r="B90" s="39"/>
      <c r="C90" s="40" t="e">
        <f>B90/B96</f>
        <v>#DIV/0!</v>
      </c>
      <c r="D90" s="41" t="e">
        <f>C90*B85</f>
        <v>#DIV/0!</v>
      </c>
      <c r="E90" s="41" t="e">
        <f>D88*$B$2</f>
        <v>#DIV/0!</v>
      </c>
      <c r="F90" s="41" t="e">
        <f>D90+E90</f>
        <v>#DIV/0!</v>
      </c>
      <c r="G90" s="47" t="e">
        <f>F90*B86/B85</f>
        <v>#DIV/0!</v>
      </c>
      <c r="I90" s="38" t="s">
        <v>37</v>
      </c>
      <c r="J90" s="39"/>
      <c r="K90" s="40" t="e">
        <f>J90/J96</f>
        <v>#DIV/0!</v>
      </c>
      <c r="L90" s="41" t="e">
        <f>K90*J85</f>
        <v>#DIV/0!</v>
      </c>
      <c r="M90" s="41" t="e">
        <f>L88*$B$2</f>
        <v>#DIV/0!</v>
      </c>
      <c r="N90" s="41" t="e">
        <f>L90+M90</f>
        <v>#DIV/0!</v>
      </c>
      <c r="O90" s="47" t="e">
        <f>N90*J86/J85</f>
        <v>#DIV/0!</v>
      </c>
    </row>
    <row r="91" spans="1:15" x14ac:dyDescent="0.25">
      <c r="A91" s="42" t="s">
        <v>31</v>
      </c>
      <c r="B91" s="33"/>
      <c r="C91" s="28" t="e">
        <f>B91/B96</f>
        <v>#DIV/0!</v>
      </c>
      <c r="D91" s="34" t="e">
        <f>C91*B85</f>
        <v>#DIV/0!</v>
      </c>
      <c r="E91" s="87" t="e">
        <f>D88*$B$3</f>
        <v>#DIV/0!</v>
      </c>
      <c r="F91" s="87" t="e">
        <f>D91+D92+D93+D94+E91</f>
        <v>#DIV/0!</v>
      </c>
      <c r="G91" s="90" t="e">
        <f>F91*B86/B85</f>
        <v>#DIV/0!</v>
      </c>
      <c r="I91" s="42" t="s">
        <v>31</v>
      </c>
      <c r="J91" s="33"/>
      <c r="K91" s="28" t="e">
        <f>J91/J96</f>
        <v>#DIV/0!</v>
      </c>
      <c r="L91" s="34" t="e">
        <f>K91*J85</f>
        <v>#DIV/0!</v>
      </c>
      <c r="M91" s="87" t="e">
        <f>L88*$B$3</f>
        <v>#DIV/0!</v>
      </c>
      <c r="N91" s="87" t="e">
        <f>L91+L92+L93+L94+M91</f>
        <v>#DIV/0!</v>
      </c>
      <c r="O91" s="90" t="e">
        <f>N91*J86/J85</f>
        <v>#DIV/0!</v>
      </c>
    </row>
    <row r="92" spans="1:15" x14ac:dyDescent="0.25">
      <c r="A92" s="42" t="s">
        <v>32</v>
      </c>
      <c r="B92" s="33"/>
      <c r="C92" s="28" t="e">
        <f>B92/B96</f>
        <v>#DIV/0!</v>
      </c>
      <c r="D92" s="34" t="e">
        <f>C92*B85</f>
        <v>#DIV/0!</v>
      </c>
      <c r="E92" s="88"/>
      <c r="F92" s="88"/>
      <c r="G92" s="91"/>
      <c r="I92" s="42" t="s">
        <v>32</v>
      </c>
      <c r="J92" s="33"/>
      <c r="K92" s="28" t="e">
        <f>J92/J96</f>
        <v>#DIV/0!</v>
      </c>
      <c r="L92" s="34" t="e">
        <f>K92*J85</f>
        <v>#DIV/0!</v>
      </c>
      <c r="M92" s="88"/>
      <c r="N92" s="88"/>
      <c r="O92" s="91"/>
    </row>
    <row r="93" spans="1:15" x14ac:dyDescent="0.25">
      <c r="A93" s="42" t="s">
        <v>33</v>
      </c>
      <c r="B93" s="33"/>
      <c r="C93" s="28" t="e">
        <f>B93/B96</f>
        <v>#DIV/0!</v>
      </c>
      <c r="D93" s="34" t="e">
        <f>C93*B85</f>
        <v>#DIV/0!</v>
      </c>
      <c r="E93" s="88"/>
      <c r="F93" s="88"/>
      <c r="G93" s="91"/>
      <c r="I93" s="42" t="s">
        <v>33</v>
      </c>
      <c r="J93" s="33"/>
      <c r="K93" s="28" t="e">
        <f>J93/J96</f>
        <v>#DIV/0!</v>
      </c>
      <c r="L93" s="34" t="e">
        <f>K93*J85</f>
        <v>#DIV/0!</v>
      </c>
      <c r="M93" s="88"/>
      <c r="N93" s="88"/>
      <c r="O93" s="91"/>
    </row>
    <row r="94" spans="1:15" x14ac:dyDescent="0.25">
      <c r="A94" s="42" t="s">
        <v>34</v>
      </c>
      <c r="B94" s="33"/>
      <c r="C94" s="28" t="e">
        <f>B94/B96</f>
        <v>#DIV/0!</v>
      </c>
      <c r="D94" s="34" t="e">
        <f>C94*B85</f>
        <v>#DIV/0!</v>
      </c>
      <c r="E94" s="89"/>
      <c r="F94" s="89"/>
      <c r="G94" s="92"/>
      <c r="I94" s="42" t="s">
        <v>34</v>
      </c>
      <c r="J94" s="33"/>
      <c r="K94" s="28" t="e">
        <f>J94/J96</f>
        <v>#DIV/0!</v>
      </c>
      <c r="L94" s="34" t="e">
        <f>K94*J85</f>
        <v>#DIV/0!</v>
      </c>
      <c r="M94" s="89"/>
      <c r="N94" s="89"/>
      <c r="O94" s="92"/>
    </row>
    <row r="95" spans="1:15" ht="15.75" thickBot="1" x14ac:dyDescent="0.3">
      <c r="A95" s="43" t="s">
        <v>36</v>
      </c>
      <c r="B95" s="44"/>
      <c r="C95" s="45" t="e">
        <f>B95/B96</f>
        <v>#DIV/0!</v>
      </c>
      <c r="D95" s="46" t="e">
        <f>C95*B85</f>
        <v>#DIV/0!</v>
      </c>
      <c r="E95" s="46" t="e">
        <f>D88*$B$7</f>
        <v>#DIV/0!</v>
      </c>
      <c r="F95" s="46" t="e">
        <f>D95+E95</f>
        <v>#DIV/0!</v>
      </c>
      <c r="G95" s="48" t="e">
        <f>F95*B86/B85</f>
        <v>#DIV/0!</v>
      </c>
      <c r="I95" s="43" t="s">
        <v>36</v>
      </c>
      <c r="J95" s="44"/>
      <c r="K95" s="45" t="e">
        <f>J95/J96</f>
        <v>#DIV/0!</v>
      </c>
      <c r="L95" s="46" t="e">
        <f>K95*J85</f>
        <v>#DIV/0!</v>
      </c>
      <c r="M95" s="46" t="e">
        <f>L88*$B$7</f>
        <v>#DIV/0!</v>
      </c>
      <c r="N95" s="46" t="e">
        <f>L95+M95</f>
        <v>#DIV/0!</v>
      </c>
      <c r="O95" s="48" t="e">
        <f>N95*J86/J85</f>
        <v>#DIV/0!</v>
      </c>
    </row>
    <row r="96" spans="1:15" ht="15.75" thickBot="1" x14ac:dyDescent="0.3">
      <c r="A96" s="37" t="s">
        <v>35</v>
      </c>
      <c r="B96" s="54">
        <f>SUM(B88:B95)</f>
        <v>0</v>
      </c>
      <c r="C96" s="55" t="e">
        <f>SUM(C88:C95)</f>
        <v>#DIV/0!</v>
      </c>
      <c r="D96" s="56" t="e">
        <f>SUM(D88:D95)</f>
        <v>#DIV/0!</v>
      </c>
      <c r="E96" s="56" t="e">
        <f>SUM(E88:E95)</f>
        <v>#DIV/0!</v>
      </c>
      <c r="F96" s="56" t="e">
        <f>SUM(F88:F95)</f>
        <v>#DIV/0!</v>
      </c>
      <c r="G96" s="49" t="e">
        <f>SUM(G90:G95)</f>
        <v>#DIV/0!</v>
      </c>
      <c r="I96" s="37" t="s">
        <v>35</v>
      </c>
      <c r="J96" s="54">
        <f>SUM(J88:J95)</f>
        <v>0</v>
      </c>
      <c r="K96" s="55" t="e">
        <f>SUM(K88:K95)</f>
        <v>#DIV/0!</v>
      </c>
      <c r="L96" s="56" t="e">
        <f>SUM(L88:L95)</f>
        <v>#DIV/0!</v>
      </c>
      <c r="M96" s="56" t="e">
        <f>SUM(M88:M95)</f>
        <v>#DIV/0!</v>
      </c>
      <c r="N96" s="56" t="e">
        <f>SUM(N88:N95)</f>
        <v>#DIV/0!</v>
      </c>
      <c r="O96" s="49" t="e">
        <f>SUM(O90:O95)</f>
        <v>#DIV/0!</v>
      </c>
    </row>
  </sheetData>
  <mergeCells count="74">
    <mergeCell ref="O91:O94"/>
    <mergeCell ref="B84:G84"/>
    <mergeCell ref="J84:O84"/>
    <mergeCell ref="B85:G85"/>
    <mergeCell ref="J85:O85"/>
    <mergeCell ref="B86:G86"/>
    <mergeCell ref="J86:O86"/>
    <mergeCell ref="E91:E94"/>
    <mergeCell ref="F91:F94"/>
    <mergeCell ref="G91:G94"/>
    <mergeCell ref="M91:M94"/>
    <mergeCell ref="N91:N94"/>
    <mergeCell ref="O76:O79"/>
    <mergeCell ref="B69:G69"/>
    <mergeCell ref="J69:O69"/>
    <mergeCell ref="B70:G70"/>
    <mergeCell ref="J70:O70"/>
    <mergeCell ref="B71:G71"/>
    <mergeCell ref="J71:O71"/>
    <mergeCell ref="E76:E79"/>
    <mergeCell ref="F76:F79"/>
    <mergeCell ref="G76:G79"/>
    <mergeCell ref="M76:M79"/>
    <mergeCell ref="N76:N79"/>
    <mergeCell ref="O61:O64"/>
    <mergeCell ref="B54:G54"/>
    <mergeCell ref="J54:O54"/>
    <mergeCell ref="B55:G55"/>
    <mergeCell ref="J55:O55"/>
    <mergeCell ref="B56:G56"/>
    <mergeCell ref="J56:O56"/>
    <mergeCell ref="E61:E64"/>
    <mergeCell ref="F61:F64"/>
    <mergeCell ref="G61:G64"/>
    <mergeCell ref="M61:M64"/>
    <mergeCell ref="N61:N64"/>
    <mergeCell ref="O46:O49"/>
    <mergeCell ref="B39:G39"/>
    <mergeCell ref="J39:O39"/>
    <mergeCell ref="B40:G40"/>
    <mergeCell ref="J40:O40"/>
    <mergeCell ref="B41:G41"/>
    <mergeCell ref="J41:O41"/>
    <mergeCell ref="E46:E49"/>
    <mergeCell ref="F46:F49"/>
    <mergeCell ref="G46:G49"/>
    <mergeCell ref="M46:M49"/>
    <mergeCell ref="N46:N49"/>
    <mergeCell ref="O31:O34"/>
    <mergeCell ref="B24:G24"/>
    <mergeCell ref="J24:O24"/>
    <mergeCell ref="B25:G25"/>
    <mergeCell ref="J25:O25"/>
    <mergeCell ref="B26:G26"/>
    <mergeCell ref="J26:O26"/>
    <mergeCell ref="E31:E34"/>
    <mergeCell ref="F31:F34"/>
    <mergeCell ref="G31:G34"/>
    <mergeCell ref="M31:M34"/>
    <mergeCell ref="N31:N34"/>
    <mergeCell ref="B11:G11"/>
    <mergeCell ref="J11:O11"/>
    <mergeCell ref="E16:E19"/>
    <mergeCell ref="F16:F19"/>
    <mergeCell ref="G16:G19"/>
    <mergeCell ref="M16:M19"/>
    <mergeCell ref="N16:N19"/>
    <mergeCell ref="O16:O19"/>
    <mergeCell ref="A1:B1"/>
    <mergeCell ref="B3:B6"/>
    <mergeCell ref="B9:G9"/>
    <mergeCell ref="J9:O9"/>
    <mergeCell ref="B10:G10"/>
    <mergeCell ref="J10:O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68416-0758-4D09-A650-8EEEB4C33F23}">
  <dimension ref="A1:C40"/>
  <sheetViews>
    <sheetView workbookViewId="0">
      <selection activeCell="D18" sqref="D18"/>
    </sheetView>
  </sheetViews>
  <sheetFormatPr baseColWidth="10" defaultRowHeight="15" x14ac:dyDescent="0.25"/>
  <cols>
    <col min="1" max="1" width="23.140625" customWidth="1"/>
    <col min="2" max="2" width="33.7109375" style="2" bestFit="1" customWidth="1"/>
  </cols>
  <sheetData>
    <row r="1" spans="1:3" ht="18.75" x14ac:dyDescent="0.3">
      <c r="A1" s="1" t="s">
        <v>50</v>
      </c>
    </row>
    <row r="3" spans="1:3" x14ac:dyDescent="0.25">
      <c r="A3" s="3" t="s">
        <v>10</v>
      </c>
      <c r="B3" s="4" t="s">
        <v>12</v>
      </c>
    </row>
    <row r="4" spans="1:3" x14ac:dyDescent="0.25">
      <c r="A4" s="5" t="s">
        <v>11</v>
      </c>
      <c r="B4" s="6">
        <f>3140*6</f>
        <v>18840</v>
      </c>
      <c r="C4" t="s">
        <v>84</v>
      </c>
    </row>
    <row r="5" spans="1:3" x14ac:dyDescent="0.25">
      <c r="A5" s="5" t="s">
        <v>13</v>
      </c>
      <c r="B5" s="6">
        <f>2700*6</f>
        <v>16200</v>
      </c>
      <c r="C5" t="s">
        <v>84</v>
      </c>
    </row>
    <row r="6" spans="1:3" x14ac:dyDescent="0.25">
      <c r="A6" s="5" t="s">
        <v>80</v>
      </c>
      <c r="B6" s="6">
        <f>3421.67*6</f>
        <v>20530.02</v>
      </c>
      <c r="C6" t="s">
        <v>84</v>
      </c>
    </row>
    <row r="8" spans="1:3" x14ac:dyDescent="0.25">
      <c r="B8" s="12">
        <f>SUM(B4:B6)</f>
        <v>55570.020000000004</v>
      </c>
    </row>
    <row r="12" spans="1:3" x14ac:dyDescent="0.25">
      <c r="B12" s="2" t="s">
        <v>81</v>
      </c>
    </row>
    <row r="40" spans="1:1" x14ac:dyDescent="0.25">
      <c r="A40" t="s">
        <v>79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CHARGES</vt:lpstr>
      <vt:lpstr>taxe foncière</vt:lpstr>
      <vt:lpstr>Électricité</vt:lpstr>
      <vt:lpstr>eau</vt:lpstr>
      <vt:lpstr>PROV CHARGES FACTUREES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RAMOS Sergio</dc:creator>
  <cp:lastModifiedBy>MANNES Pierre</cp:lastModifiedBy>
  <cp:lastPrinted>2026-01-29T08:22:49Z</cp:lastPrinted>
  <dcterms:created xsi:type="dcterms:W3CDTF">2025-07-08T09:54:43Z</dcterms:created>
  <dcterms:modified xsi:type="dcterms:W3CDTF">2026-06-30T16:54:18Z</dcterms:modified>
</cp:coreProperties>
</file>